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01" activeTab="0"/>
  </bookViews>
  <sheets>
    <sheet name="CED" sheetId="1" r:id="rId1"/>
    <sheet name="Demografici_Cimitero" sheetId="2" r:id="rId2"/>
    <sheet name="Demografici" sheetId="3" r:id="rId3"/>
    <sheet name="Organi_istituzionali" sheetId="4" r:id="rId4"/>
    <sheet name="Personale Organizzazione" sheetId="5" r:id="rId5"/>
    <sheet name="Altri Servizi Generali" sheetId="6" r:id="rId6"/>
    <sheet name="Gest. Tributaria" sheetId="7" r:id="rId7"/>
    <sheet name="Finanziario" sheetId="8" r:id="rId8"/>
    <sheet name="Economato" sheetId="9" r:id="rId9"/>
    <sheet name="ADM" sheetId="10" r:id="rId10"/>
    <sheet name="Asilo" sheetId="11" r:id="rId11"/>
    <sheet name="SAD" sheetId="12" r:id="rId12"/>
    <sheet name="Segr. Sociale" sheetId="13" r:id="rId13"/>
    <sheet name="Trasporti" sheetId="14" r:id="rId14"/>
    <sheet name="Ambiente" sheetId="15" r:id="rId15"/>
    <sheet name="Edilizia" sheetId="16" r:id="rId16"/>
    <sheet name="SUAP" sheetId="17" r:id="rId17"/>
    <sheet name="Urbanistica" sheetId="18" r:id="rId18"/>
    <sheet name="Manutenzioni" sheetId="19" r:id="rId19"/>
    <sheet name="Manutenzione Strade" sheetId="20" r:id="rId20"/>
    <sheet name="Manutenzione Scuole" sheetId="21" r:id="rId21"/>
    <sheet name="Verde" sheetId="22" r:id="rId22"/>
    <sheet name="Educazione Stradale" sheetId="23" r:id="rId23"/>
    <sheet name="Sicurezza Stradale" sheetId="24" r:id="rId24"/>
    <sheet name="Sicurezza Urbana" sheetId="25" r:id="rId25"/>
    <sheet name="Centro Estivo" sheetId="26" r:id="rId26"/>
    <sheet name="Pre Post Scuola" sheetId="27" r:id="rId27"/>
    <sheet name="Trasporto Scolastico" sheetId="28" r:id="rId28"/>
    <sheet name="Palestre" sheetId="29" r:id="rId29"/>
  </sheets>
  <definedNames>
    <definedName name="_xlnm.Print_Area" localSheetId="9">'ADM'!$A$1:$F$11</definedName>
    <definedName name="_xlnm.Print_Area" localSheetId="5">'Altri Servizi Generali'!$A$1:$G$23</definedName>
    <definedName name="_xlnm.Print_Area" localSheetId="14">'Ambiente'!$A$1:$G$23</definedName>
    <definedName name="_xlnm.Print_Area" localSheetId="10">'Asilo'!$A$1:$F$18</definedName>
    <definedName name="_xlnm.Print_Area" localSheetId="0">'CED'!$A$1:$G$28</definedName>
    <definedName name="_xlnm.Print_Area" localSheetId="25">'Centro Estivo'!$A$1:$E$28</definedName>
    <definedName name="_xlnm.Print_Area" localSheetId="2">'Demografici'!$A$1:$G$24</definedName>
    <definedName name="_xlnm.Print_Area" localSheetId="1">'Demografici_Cimitero'!$A$1:$G$31</definedName>
    <definedName name="_xlnm.Print_Area" localSheetId="8">'Economato'!$A$1:$G$22</definedName>
    <definedName name="_xlnm.Print_Area" localSheetId="15">'Edilizia'!$A$1:$G$47</definedName>
    <definedName name="_xlnm.Print_Area" localSheetId="22">'Educazione Stradale'!$A$1:$G$9</definedName>
    <definedName name="_xlnm.Print_Area" localSheetId="7">'Finanziario'!$A$1:$G$41</definedName>
    <definedName name="_xlnm.Print_Area" localSheetId="6">'Gest. Tributaria'!$A$1:$G$42</definedName>
    <definedName name="_xlnm.Print_Area" localSheetId="20">'Manutenzione Scuole'!$A$1:$E$22</definedName>
    <definedName name="_xlnm.Print_Area" localSheetId="19">'Manutenzione Strade'!$A$1:$E$21</definedName>
    <definedName name="_xlnm.Print_Area" localSheetId="18">'Manutenzioni'!$A$1:$E$20</definedName>
    <definedName name="_xlnm.Print_Area" localSheetId="3">'Organi_istituzionali'!$A$1:$G$23</definedName>
    <definedName name="_xlnm.Print_Area" localSheetId="28">'Palestre'!$A$1:$E$22</definedName>
    <definedName name="_xlnm.Print_Area" localSheetId="4">'Personale Organizzazione'!$A$1:$G$31</definedName>
    <definedName name="_xlnm.Print_Area" localSheetId="26">'Pre Post Scuola'!$A$1:$E$15</definedName>
    <definedName name="_xlnm.Print_Area" localSheetId="11">'SAD'!$A$1:$F$13</definedName>
    <definedName name="_xlnm.Print_Area" localSheetId="12">'Segr. Sociale'!$A$1:$F$11</definedName>
    <definedName name="_xlnm.Print_Area" localSheetId="23">'Sicurezza Stradale'!$A$1:$G$29</definedName>
    <definedName name="_xlnm.Print_Area" localSheetId="24">'Sicurezza Urbana'!$A$1:$G$42</definedName>
    <definedName name="_xlnm.Print_Area" localSheetId="16">'SUAP'!$A$1:$G$24</definedName>
    <definedName name="_xlnm.Print_Area" localSheetId="13">'Trasporti'!$A$1:$F$12</definedName>
    <definedName name="_xlnm.Print_Area" localSheetId="27">'Trasporto Scolastico'!$A$1:$E$20</definedName>
    <definedName name="_xlnm.Print_Area" localSheetId="17">'Urbanistica'!$A$1:$G$32</definedName>
    <definedName name="_xlnm.Print_Area" localSheetId="21">'Verde'!$A$1:$E$19</definedName>
    <definedName name="_xlnm.Print_Titles" localSheetId="0">'CED'!$3:$7</definedName>
    <definedName name="_xlnm.Print_Titles" localSheetId="25">'Centro Estivo'!$3:$7</definedName>
    <definedName name="_xlnm.Print_Titles" localSheetId="8">'Economato'!$1:$7</definedName>
    <definedName name="_xlnm.Print_Titles" localSheetId="22">'Educazione Stradale'!$3:$7</definedName>
    <definedName name="_xlnm.Print_Titles" localSheetId="7">'Finanziario'!$1:$8</definedName>
    <definedName name="_xlnm.Print_Titles" localSheetId="6">'Gest. Tributaria'!$1:$7</definedName>
    <definedName name="_xlnm.Print_Titles" localSheetId="20">'Manutenzione Scuole'!$3:$7</definedName>
    <definedName name="_xlnm.Print_Titles" localSheetId="19">'Manutenzione Strade'!$3:$7</definedName>
    <definedName name="_xlnm.Print_Titles" localSheetId="18">'Manutenzioni'!$3:$7</definedName>
    <definedName name="_xlnm.Print_Titles" localSheetId="28">'Palestre'!$3:$7</definedName>
    <definedName name="_xlnm.Print_Titles" localSheetId="26">'Pre Post Scuola'!$3:$7</definedName>
    <definedName name="_xlnm.Print_Titles" localSheetId="23">'Sicurezza Stradale'!$3:$7</definedName>
    <definedName name="_xlnm.Print_Titles" localSheetId="24">'Sicurezza Urbana'!$3:$7</definedName>
    <definedName name="_xlnm.Print_Titles" localSheetId="27">'Trasporto Scolastico'!$3:$7</definedName>
    <definedName name="_xlnm.Print_Titles" localSheetId="21">'Verde'!$3:$7</definedName>
  </definedNames>
  <calcPr fullCalcOnLoad="1"/>
</workbook>
</file>

<file path=xl/sharedStrings.xml><?xml version="1.0" encoding="utf-8"?>
<sst xmlns="http://schemas.openxmlformats.org/spreadsheetml/2006/main" count="1516" uniqueCount="793">
  <si>
    <t>INDICATORI PER LA MISURAZIONE DELLA PERFORMANCE</t>
  </si>
  <si>
    <t>descrizione</t>
  </si>
  <si>
    <t>trend storico: valori del 2008</t>
  </si>
  <si>
    <t>trend storico: valori del 2009</t>
  </si>
  <si>
    <t>trend storico: valori del 2010</t>
  </si>
  <si>
    <t>UTENZA:</t>
  </si>
  <si>
    <t>BISOGNO:</t>
  </si>
  <si>
    <t>SETTORE RESPONSABILE:</t>
  </si>
  <si>
    <t>ALTRI SETTORI COINVOLTI:</t>
  </si>
  <si>
    <t>Affari Generali</t>
  </si>
  <si>
    <t>n° interventi di supporto richiesti</t>
  </si>
  <si>
    <t xml:space="preserve"> 
Uffici Comunali 
Organi Istituzionali
  </t>
  </si>
  <si>
    <t>C.E.D. (SERVIZI INFORMATIVI)</t>
  </si>
  <si>
    <t>Tempi medi di risposta</t>
  </si>
  <si>
    <t>30 min.</t>
  </si>
  <si>
    <t>20 min.</t>
  </si>
  <si>
    <t>n° postazioni hardware complessive</t>
  </si>
  <si>
    <t>% interventi risolti da personale interno rispetto a richieste di intervento complessive</t>
  </si>
  <si>
    <t>5525 (75% supporto, assistenza e formazione - 25% problemi hardware software)</t>
  </si>
  <si>
    <t>20 min</t>
  </si>
  <si>
    <t>trend storico: valori del 2011</t>
  </si>
  <si>
    <t>Valori attesi per il 2012</t>
  </si>
  <si>
    <t>n. servizi on line</t>
  </si>
  <si>
    <t>n. postazioni informatiche servite con banda larga</t>
  </si>
  <si>
    <t>n. utenti  (n. password Windows)</t>
  </si>
  <si>
    <t>n. aggiornamenti sito web</t>
  </si>
  <si>
    <t>n. accessi al sito web</t>
  </si>
  <si>
    <t xml:space="preserve"> </t>
  </si>
  <si>
    <t>COSTO DEL PERSONALE</t>
  </si>
  <si>
    <t>n.d.</t>
  </si>
  <si>
    <t>n.d</t>
  </si>
  <si>
    <t>COSTI UTENZE TELEFONIA FISSA</t>
  </si>
  <si>
    <t>COSTI UTENZE TELEFONIA MOBILE</t>
  </si>
  <si>
    <t xml:space="preserve">N. LINEE TELEFONICHE ATTIVE  </t>
  </si>
  <si>
    <t>DI CUI COSTI SCUOLE</t>
  </si>
  <si>
    <t xml:space="preserve">N. DI INTERRRUZIONI ANNUE  CONNESSIONI SEDI DISTACCATE </t>
  </si>
  <si>
    <t xml:space="preserve">N. SIM </t>
  </si>
  <si>
    <t>N. CONTRATTI UTENZE LINEE INTERNET</t>
  </si>
  <si>
    <t>di cui n° postazioni hardware dedicate all'utenza</t>
  </si>
  <si>
    <t xml:space="preserve">% n. postazioni informatiche / N. dipendenti (escluso operai ed educatrici) si considerano solo le postazioni assegnate a singoli dipendenti </t>
  </si>
  <si>
    <t>DI CUI COSTI UTENZE LINEE INTERNET SCUOLE</t>
  </si>
  <si>
    <r>
      <t>COSTI UTENZE LINEE INTERNET</t>
    </r>
    <r>
      <rPr>
        <sz val="18"/>
        <color indexed="10"/>
        <rFont val="Calibri"/>
        <family val="2"/>
      </rPr>
      <t xml:space="preserve">  </t>
    </r>
  </si>
  <si>
    <t>Garantire l'operatività degli uffici ed il supporto agli stessi, assicurando adeguati livelli di sicurezza e di funzionamento delle infrastrutture hardware e software - Razionalizzare le spese per utenze telefoniche</t>
  </si>
  <si>
    <t>PROCESSO: 018.101</t>
  </si>
  <si>
    <t>RISULTATI RAGGIUNTI 2012</t>
  </si>
  <si>
    <t>COMUNE DI BAREGGIO (MI) - MONITORAGGIO TEMPI PROCEDIMENTALI</t>
  </si>
  <si>
    <t>SCHEDE PROCESSI allegati alla Relazione sulla Performance - Anno 2012 - approvata con Deliberazione G.C. n. 48 del 08.11.2013</t>
  </si>
  <si>
    <t>PROCESSO: 105.101</t>
  </si>
  <si>
    <t xml:space="preserve">SERVIZI DEMOGRAFICI - CIMITERIALI </t>
  </si>
  <si>
    <t xml:space="preserve">Cittadinanza </t>
  </si>
  <si>
    <t xml:space="preserve">Rispondere alle esigenze degli utenti agevolando il disbrigo delle pratiche cercando di andare incontro alle richieste in modo da evitare ulteriori disagi rispetto al particolare momento </t>
  </si>
  <si>
    <t>valori attesi      per il 2012</t>
  </si>
  <si>
    <t>N. LOCULI / OSSARI PRESENTI</t>
  </si>
  <si>
    <t>N. TOMBE A TERRA</t>
  </si>
  <si>
    <t>N. POSTI CAMPO COMUNE E INDECOMPOSTI</t>
  </si>
  <si>
    <t>N. LOCULI DISPONIBILI</t>
  </si>
  <si>
    <t>N.D.</t>
  </si>
  <si>
    <t>N. OSSARI DISPONIBILI</t>
  </si>
  <si>
    <t>N. TOMBE A TERRA DISPONIBILI</t>
  </si>
  <si>
    <t>N. POSTI CAMPO COMUNE DISPONIBILI</t>
  </si>
  <si>
    <t>N. DECESSI</t>
  </si>
  <si>
    <t>n.  Domande concessioni ricevute</t>
  </si>
  <si>
    <t>% domande concessioni accolte/domanda ricevute</t>
  </si>
  <si>
    <t>n. Assegnazione loculi/ossari/campi</t>
  </si>
  <si>
    <t xml:space="preserve">tempi medi pratica </t>
  </si>
  <si>
    <t>20  minuti</t>
  </si>
  <si>
    <t>n. pratiche funebri</t>
  </si>
  <si>
    <t>n° permessi seppellimento e trasporto salma</t>
  </si>
  <si>
    <t>n. pratiche cremazione</t>
  </si>
  <si>
    <t xml:space="preserve">n. ESUMAZIONI </t>
  </si>
  <si>
    <t>Tempi medi emissione reversali di incasso</t>
  </si>
  <si>
    <t xml:space="preserve">immediato </t>
  </si>
  <si>
    <t>% tasso rimborsi su reversali emesse nell'anno</t>
  </si>
  <si>
    <t>&lt;     1</t>
  </si>
  <si>
    <t>% somme incassate nell'anno rispetto reversali emesse</t>
  </si>
  <si>
    <t>&gt;   90</t>
  </si>
  <si>
    <t>% Tasso accessibilità cimitero (gg. apertura su 7 gg. settimanali)</t>
  </si>
  <si>
    <t>7 giorni</t>
  </si>
  <si>
    <t xml:space="preserve">7 giorni </t>
  </si>
  <si>
    <t>COSTO PERSONALE</t>
  </si>
  <si>
    <t xml:space="preserve">entrate  </t>
  </si>
  <si>
    <t>USCITE</t>
  </si>
  <si>
    <t xml:space="preserve">USCITE esumaz. Straordinarie  </t>
  </si>
  <si>
    <t>PROCESSO: 017.101</t>
  </si>
  <si>
    <t>SERVIZI DEMOGRAFICI</t>
  </si>
  <si>
    <t xml:space="preserve">Tenuta Registri della popolazione residente (nascita, matrimonio, cittadinanza, morte, liste elettorali ecc.) secondo l'ordinamento vigente; supporto e consulenza ai cittadini nei vari eventi della vita favorendo la decertificazione e semplificazione dei procedimenti </t>
  </si>
  <si>
    <t>RISULTATI RAGGIUNTI</t>
  </si>
  <si>
    <t>Popolazione residente</t>
  </si>
  <si>
    <t xml:space="preserve">N. DIPENDENTI ASSEGNATI SERVIZI DEMOGRAFICI </t>
  </si>
  <si>
    <t xml:space="preserve">Tasso di accessibilità sportelli utenza (n° ore apertura sportello /  ore 36 sett.) </t>
  </si>
  <si>
    <t>tempi medi di attesa allo sportello (indicatore da perfezionare per 2013)</t>
  </si>
  <si>
    <t>15  minuti</t>
  </si>
  <si>
    <t>10  minuti</t>
  </si>
  <si>
    <t>tempi medi rilascio certificati e supporto al cittadino</t>
  </si>
  <si>
    <t xml:space="preserve">5 minuti </t>
  </si>
  <si>
    <t>4 minuti</t>
  </si>
  <si>
    <t>n° pratiche di immigrazione/emigrazione</t>
  </si>
  <si>
    <t>tempi medi per procedimento pratiche di immigrazione/emigrazione</t>
  </si>
  <si>
    <t>45 minuti</t>
  </si>
  <si>
    <t>35 minuti</t>
  </si>
  <si>
    <t xml:space="preserve">25  minuti </t>
  </si>
  <si>
    <t>n° carte identità e documenti riconoscimento minori</t>
  </si>
  <si>
    <t xml:space="preserve">tempi medi rilascio carte identità </t>
  </si>
  <si>
    <t>7minuti</t>
  </si>
  <si>
    <t xml:space="preserve"> 5 minuti</t>
  </si>
  <si>
    <t xml:space="preserve">n° atti stato civile </t>
  </si>
  <si>
    <t>n° annotazioni stato civile</t>
  </si>
  <si>
    <t>periodicità registrazione annotazioni di stato civile</t>
  </si>
  <si>
    <t>saltuariamente</t>
  </si>
  <si>
    <t>mensili</t>
  </si>
  <si>
    <t xml:space="preserve">quindicinale </t>
  </si>
  <si>
    <t>n. iscritti liste elettorali</t>
  </si>
  <si>
    <t>% variazioni/iscritti liste elettorali</t>
  </si>
  <si>
    <t xml:space="preserve">n° accessi utenza media  mensile  </t>
  </si>
  <si>
    <t>percentuale gradimento dell'utenza</t>
  </si>
  <si>
    <t>si</t>
  </si>
  <si>
    <t>PROCESSO: 011.101</t>
  </si>
  <si>
    <t>ORGANI ISTITUZIONALI</t>
  </si>
  <si>
    <t xml:space="preserve">Organi Istituzionali
Uffici Comunali 
Cittadinanza 
 </t>
  </si>
  <si>
    <t>Fornire supporto agli organi istituzionali e ai settori dell'Ente, garantire efficacia e trasparenza  nell'attività amministrativa</t>
  </si>
  <si>
    <t>n° delibere di Giunta e di Consiglio Comunale</t>
  </si>
  <si>
    <t>n° determinazioni</t>
  </si>
  <si>
    <t>Tempi medi di pubblicazione dei provvedimenti dopo le firme (in gg.)</t>
  </si>
  <si>
    <t>tempi medi di consegna delle determinazioni agli uffici interessati dopo l'avvenuta pubblicazione (in gg.)</t>
  </si>
  <si>
    <t xml:space="preserve">2
con modalità diversa da fornitura cartaceo
  </t>
  </si>
  <si>
    <t>dal 9.8.2012 la consegna avviene a mezzo mail con allegata scansione</t>
  </si>
  <si>
    <t>tempi medi di trasmissione ai settori dell'Ente dei report delle sedute di Giunta / Consiglio  (in gg.)</t>
  </si>
  <si>
    <t>giorno successivo alla seduta</t>
  </si>
  <si>
    <t xml:space="preserve">percenutale atti scansionati sul totale degli atti destinati ad altri settori </t>
  </si>
  <si>
    <t xml:space="preserve">Grado di tempestività commissioni presso Enti esterni </t>
  </si>
  <si>
    <t>2 giorni dalla richiesta degli uffici o in giornata in caso di urgenze</t>
  </si>
  <si>
    <t>1 giorno per almeno 80% richieste</t>
  </si>
  <si>
    <t>n° richieste accesso agli atti consiglieri comunali</t>
  </si>
  <si>
    <t xml:space="preserve">tempo medio di evasione richieste di accesso agli atti consiglieri comunali rispetto al termine di legge previsto in 30 gg. </t>
  </si>
  <si>
    <t>25 gg.</t>
  </si>
  <si>
    <t>15 gg.</t>
  </si>
  <si>
    <t xml:space="preserve">10 gg.
 </t>
  </si>
  <si>
    <t xml:space="preserve">7 gg. </t>
  </si>
  <si>
    <t>N. richieste accesso atti consiglieri comunali evase in meno di 1 settimana</t>
  </si>
  <si>
    <r>
      <t xml:space="preserve">15 
</t>
    </r>
    <r>
      <rPr>
        <sz val="14"/>
        <color indexed="8"/>
        <rFont val="Calibri"/>
        <family val="2"/>
      </rPr>
      <t>(in alcuni casi l'evasione può essere immediata)</t>
    </r>
  </si>
  <si>
    <t>N. richieste accesso atti consiglieri comunali evase entro 30 giorni</t>
  </si>
  <si>
    <t>% evasione richieste on line/totale richieste evase</t>
  </si>
  <si>
    <t>% conoscibilità immediata di atti e provvedimenti amministrativi emanati dall'Ente (es. pubblicazione Regolamenti, atti amministrativi, ecc. all'Albo On line e sito web)</t>
  </si>
  <si>
    <t xml:space="preserve">tempi di pubblicazione sito web modifiche regolamentari rispetto alla adozione </t>
  </si>
  <si>
    <t>alla scadenza dei termini di pubblicazione all'Albo Pretorio</t>
  </si>
  <si>
    <t xml:space="preserve">n. accessi on line Albo Pretorio </t>
  </si>
  <si>
    <t>PROCESSO: 012.101</t>
  </si>
  <si>
    <t>PERSONALE ORGANIZZAZIONE</t>
  </si>
  <si>
    <t xml:space="preserve">Organi Istituzionali
Uffici Comunali 
 </t>
  </si>
  <si>
    <t>Garantire una gestione efficace ed efficiente degli aspetti giuridici, economici e contrattuali del personale;  svolgere attività di consulenza e supporto ai dipendenti in materia fiscale, contributiva, contrattuale</t>
  </si>
  <si>
    <t>Valori attesi 2012</t>
  </si>
  <si>
    <t>n° cedolini</t>
  </si>
  <si>
    <t>n° registrazioni per elaborazione cedolini</t>
  </si>
  <si>
    <t>n° dipendenti in servizio</t>
  </si>
  <si>
    <t xml:space="preserve">% PERSONALE UFFICIO RISPETTO TOTALE PERSONALE </t>
  </si>
  <si>
    <t>rapporto medio popolazione / dipendenti nell'Ente</t>
  </si>
  <si>
    <t xml:space="preserve">RAPPORTO MEDIO POPOLAZIONE/DIPENDENTI DA DISPOSIZIONI NORMATIVE  (Decreto Min.Interno 26.3.2011 - TRIENNIO 2011 - 2013) </t>
  </si>
  <si>
    <t>n. dipendenti e collaboratori gestiti (dato dichiarazioni fiscali)</t>
  </si>
  <si>
    <t>n. professionisti gestiti fiscalmente (dato dichiarazioni fiscali)</t>
  </si>
  <si>
    <t xml:space="preserve">tempi medi di risposta richieste di certificazioni fiscali, stati di servizio,  ecc. rispetto GG. 30 </t>
  </si>
  <si>
    <t xml:space="preserve">n° concorsi/procedure selettive  </t>
  </si>
  <si>
    <t xml:space="preserve">n° partecipanti ai concorsi </t>
  </si>
  <si>
    <t>tempi medi espletamento concorsi rispetto ai termini di legge (6 mesi)</t>
  </si>
  <si>
    <t>4 mesi</t>
  </si>
  <si>
    <t>non svolti concorsi ma procedure mobilità e incar.ex 110</t>
  </si>
  <si>
    <t>non svolti concorsi ma procedure mobilità</t>
  </si>
  <si>
    <t>3 mesi</t>
  </si>
  <si>
    <t xml:space="preserve">tempi medi per espletamento procedure di mobilità tra Enti </t>
  </si>
  <si>
    <t>&lt; a 2 mesi</t>
  </si>
  <si>
    <t xml:space="preserve">&lt; a 2 mesi </t>
  </si>
  <si>
    <t xml:space="preserve">40 gg </t>
  </si>
  <si>
    <t>40   gg.</t>
  </si>
  <si>
    <t>40 gg.</t>
  </si>
  <si>
    <t>% pratiche previdenziali (ricongiunzione, riscatti, mod. PA04, TFR, TFS) e denunce contributivo fiscali con esito positivo</t>
  </si>
  <si>
    <t>% utilizzo risorse economiche destinate alla formazione/risorse stanziate</t>
  </si>
  <si>
    <t xml:space="preserve">n.d. </t>
  </si>
  <si>
    <t xml:space="preserve">%  dipendenti  che hanno partecipato ai corsi/dipendenti in servizio </t>
  </si>
  <si>
    <t>n. giornate di formazione</t>
  </si>
  <si>
    <t>tasso di assenza del personale</t>
  </si>
  <si>
    <t>n° richieste visite fiscali</t>
  </si>
  <si>
    <t>%  accertamenti fiscali svolti / richieste Ente</t>
  </si>
  <si>
    <t>n° visite mediche e accertamenti in materia di sicurezza sui luoghi lavoro</t>
  </si>
  <si>
    <t>COSTO SINGOLO CEDOLINO
 (GESTIONE INTERNA)</t>
  </si>
  <si>
    <t>COSTO SINGOLO CEDOLINO (CONVENZIONE MEF)</t>
  </si>
  <si>
    <t>PROCESSO: 018.201</t>
  </si>
  <si>
    <t xml:space="preserve">ALTRI SERVIZI GENERALI - PROTOCOLLO MESSI </t>
  </si>
  <si>
    <t>Cittadinanza 
Uffici Comunali</t>
  </si>
  <si>
    <t xml:space="preserve">Favorire l'interazione tra cittadini utenti e le istituzioni; gestire la pubblicazione dei provvedimenti (delibere, ordinanze, determine,gare ecc.), la corrispondenza  dell'Ente, le notifiche e gli atti giudiziari   </t>
  </si>
  <si>
    <t>atti protocollati in uscita complessivamente</t>
  </si>
  <si>
    <t>atti protocollati in entrata complessivamente</t>
  </si>
  <si>
    <t>tempi medi di consegna dell'atto dalla protocollazione in entrata alla consegna al destinatario (in gg.)</t>
  </si>
  <si>
    <t>5 minuti nel caso di corrispondenza scansionata - 5 gg. Nel caso di consegna del cartaceo</t>
  </si>
  <si>
    <t>immediato per la corrispondenza scansionata - circa 3 gg. per il cartaceo</t>
  </si>
  <si>
    <t xml:space="preserve">immediato per la corrispondenza scansionata </t>
  </si>
  <si>
    <t>tempi medi di consegna dell'atto dalla protocollazione in entrata alla consegna al destinatario (in gg.) NON SCANSIONATO</t>
  </si>
  <si>
    <t>3gg.</t>
  </si>
  <si>
    <t>% atti scansionati /protocollati in entrata</t>
  </si>
  <si>
    <t>% errori di assegnazione corrispondenza in entrata</t>
  </si>
  <si>
    <t>n° notifiche effettuate</t>
  </si>
  <si>
    <t>tempi medi di avvio procedimento notifica atti (in giorni)</t>
  </si>
  <si>
    <t>spese postali corrispondenza in uscita</t>
  </si>
  <si>
    <t>di cui spese postali per raccomandata</t>
  </si>
  <si>
    <t>14712,29 di cui ICI/TIA 5936,10</t>
  </si>
  <si>
    <t xml:space="preserve">CORRISPONDENZA INVIATA </t>
  </si>
  <si>
    <t>%  utilizzo P.E.C.
 N. PEC/corrispondenza inviata</t>
  </si>
  <si>
    <t xml:space="preserve">N. PEC IN ENTRATA </t>
  </si>
  <si>
    <t>n° atti pubblicati all'Albo Pretorio</t>
  </si>
  <si>
    <t>Contribuenti e Organi politici</t>
  </si>
  <si>
    <t xml:space="preserve">Garantire l'equità impositiva e il reperimento di risorse finanziarie. Consolidare l'attività di supporto al contribuente negli adempimenti di competenza. </t>
  </si>
  <si>
    <t>Finanziario</t>
  </si>
  <si>
    <t>Rendicontazione  2011</t>
  </si>
  <si>
    <t>risultati conseguiti 2012</t>
  </si>
  <si>
    <t>n. domande rimborso accolte</t>
  </si>
  <si>
    <t>n. domande rimborso respinte</t>
  </si>
  <si>
    <t>n. domande rimborso giacenti 31/12</t>
  </si>
  <si>
    <r>
      <t xml:space="preserve">Tempi medi di risposta </t>
    </r>
    <r>
      <rPr>
        <b/>
        <sz val="11"/>
        <color indexed="8"/>
        <rFont val="Calibri"/>
        <family val="2"/>
      </rPr>
      <t xml:space="preserve">ICI </t>
    </r>
    <r>
      <rPr>
        <sz val="11"/>
        <color theme="1"/>
        <rFont val="Calibri"/>
        <family val="2"/>
      </rPr>
      <t>(termime di legge 180GG)</t>
    </r>
  </si>
  <si>
    <t>93 gg.</t>
  </si>
  <si>
    <t>112 gg.</t>
  </si>
  <si>
    <t>96 gg.</t>
  </si>
  <si>
    <t>67  gg.</t>
  </si>
  <si>
    <t>65gg.</t>
  </si>
  <si>
    <t>63gg.</t>
  </si>
  <si>
    <r>
      <t xml:space="preserve">n. ore apertura sportello </t>
    </r>
    <r>
      <rPr>
        <b/>
        <sz val="11"/>
        <color indexed="8"/>
        <rFont val="Calibri"/>
        <family val="2"/>
      </rPr>
      <t>ICI</t>
    </r>
  </si>
  <si>
    <r>
      <t xml:space="preserve">n. morosi </t>
    </r>
    <r>
      <rPr>
        <b/>
        <sz val="11"/>
        <color indexed="8"/>
        <rFont val="Calibri"/>
        <family val="2"/>
      </rPr>
      <t>ICI</t>
    </r>
  </si>
  <si>
    <t xml:space="preserve">Imposta di competenza  accertata </t>
  </si>
  <si>
    <t>30.000,00 sulla base degli accertamenti emessi a fine esercizio</t>
  </si>
  <si>
    <t>Riscosso su accertato %</t>
  </si>
  <si>
    <t>n. ingiunzioni emesse anni 2005/2007</t>
  </si>
  <si>
    <t>effettivamente emesse n. 274;  n. 45 elimnate in fase di emissione in quanto di importo  inferiore al minimo stabilito da norme legislative (€ 30,00)</t>
  </si>
  <si>
    <t>n. istanze presenate dai contribuenti</t>
  </si>
  <si>
    <t xml:space="preserve">n. istanze accolte totalmente e/o parzialmente </t>
  </si>
  <si>
    <t>n. istanze respinte</t>
  </si>
  <si>
    <t>n. contribuenti TIA</t>
  </si>
  <si>
    <r>
      <t xml:space="preserve">n. domande rimborso </t>
    </r>
    <r>
      <rPr>
        <b/>
        <sz val="11"/>
        <color indexed="8"/>
        <rFont val="Calibri"/>
        <family val="2"/>
      </rPr>
      <t>TIA</t>
    </r>
    <r>
      <rPr>
        <sz val="11"/>
        <color theme="1"/>
        <rFont val="Calibri"/>
        <family val="2"/>
      </rPr>
      <t xml:space="preserve">  ricevute</t>
    </r>
  </si>
  <si>
    <t>90 gg.</t>
  </si>
  <si>
    <t>85gg.</t>
  </si>
  <si>
    <t>83gg.</t>
  </si>
  <si>
    <t xml:space="preserve">Imposta accertata  </t>
  </si>
  <si>
    <t>n. ingiunzioni emesse TIA anni 2008/2009</t>
  </si>
  <si>
    <t xml:space="preserve">n. istanze  presentate dai contribuenti  </t>
  </si>
  <si>
    <t>n. contribuenti ICI/IMU gestiti (compreso esenti  fino 2011)</t>
  </si>
  <si>
    <t>n. contribuenti ICI/IMU versanti</t>
  </si>
  <si>
    <t>n. informative ICI/ IMU  predisposte e inviate</t>
  </si>
  <si>
    <t>3609</t>
  </si>
  <si>
    <t>Predisposizione regolamento IMU</t>
  </si>
  <si>
    <t>0</t>
  </si>
  <si>
    <t xml:space="preserve">si </t>
  </si>
  <si>
    <t>n. simulazioni incremento aliquote IMU</t>
  </si>
  <si>
    <t>n. contribuenti conteggi ICI/IMU</t>
  </si>
  <si>
    <t>49</t>
  </si>
  <si>
    <t>CUSTOMER - Gradimento servizio riscossione e sportello TIA</t>
  </si>
  <si>
    <t xml:space="preserve"> buono</t>
  </si>
  <si>
    <t>Non effettuata. Si rileva, tuttavia che nel 2012 non sono pervenuti reclami e/o segnalazioni a carico del personale esterno addetto allo sportello TIA.</t>
  </si>
  <si>
    <t>Costo personale del processo</t>
  </si>
  <si>
    <r>
      <t xml:space="preserve">n. domande rimborso </t>
    </r>
    <r>
      <rPr>
        <b/>
        <sz val="16"/>
        <color indexed="8"/>
        <rFont val="Calibri"/>
        <family val="2"/>
      </rPr>
      <t>ICI</t>
    </r>
    <r>
      <rPr>
        <sz val="16"/>
        <color indexed="8"/>
        <rFont val="Calibri"/>
        <family val="2"/>
      </rPr>
      <t xml:space="preserve">  ricevute</t>
    </r>
  </si>
  <si>
    <t>95,70%
riscossione tuttora  in corso anche mediante rateazioni</t>
  </si>
  <si>
    <r>
      <t xml:space="preserve">Tempi medi di risposta </t>
    </r>
    <r>
      <rPr>
        <b/>
        <sz val="16"/>
        <color indexed="8"/>
        <rFont val="Calibri"/>
        <family val="2"/>
      </rPr>
      <t>TIA</t>
    </r>
  </si>
  <si>
    <r>
      <t xml:space="preserve">n. ore apertura sportello </t>
    </r>
    <r>
      <rPr>
        <b/>
        <sz val="16"/>
        <color indexed="8"/>
        <rFont val="Calibri"/>
        <family val="2"/>
      </rPr>
      <t>TIA</t>
    </r>
  </si>
  <si>
    <r>
      <t xml:space="preserve">n. morosi </t>
    </r>
    <r>
      <rPr>
        <b/>
        <sz val="16"/>
        <color indexed="8"/>
        <rFont val="Calibri"/>
        <family val="2"/>
      </rPr>
      <t xml:space="preserve">TIA </t>
    </r>
    <r>
      <rPr>
        <b/>
        <sz val="14"/>
        <color indexed="8"/>
        <rFont val="Calibri"/>
        <family val="2"/>
      </rPr>
      <t xml:space="preserve"> </t>
    </r>
  </si>
  <si>
    <t>PROGRAMMAZIONE E GESTIONE BILANCIO</t>
  </si>
  <si>
    <t>organi politici e gestionali, fornitori e debitori dell'Ente</t>
  </si>
  <si>
    <t>Garantire il costante controllo degli equilibri di bilancio  anche ai fini della realizzazione degli obiettivi di finanza pubblica. Assicurare il corretto utilizzo e  recupero di risorse,  anche attraverso  la riduzione del debito,  nonchè provvedere  agli adempimenti fiscali dell'Ente.</t>
  </si>
  <si>
    <t>n.  documenti previsionali e di rendicontazione  redatti</t>
  </si>
  <si>
    <t xml:space="preserve">n. verifiche e visti di regolarità contabile </t>
  </si>
  <si>
    <t>tempo medio visti regolarità contabile</t>
  </si>
  <si>
    <t>alla richiesta</t>
  </si>
  <si>
    <t xml:space="preserve">alla richiesta </t>
  </si>
  <si>
    <t>n. verifiche e attestazioni di copertura finanziaria</t>
  </si>
  <si>
    <t xml:space="preserve">tempo medio rilascio visto copertura finanziaria dalla consegna atto al settore </t>
  </si>
  <si>
    <t>entro 5gg. Lavorativi</t>
  </si>
  <si>
    <t>entro 4gg. Lavorativi</t>
  </si>
  <si>
    <t>n. variazioni di bilancio</t>
  </si>
  <si>
    <t>n. mandati emessi</t>
  </si>
  <si>
    <t xml:space="preserve">6819 di cui mandati multipli 125 corrispondenti  a ulteriori 1823 mandati di pagamento  </t>
  </si>
  <si>
    <t>tasso di pagamento spese  correnti gestione  competenza (liquidato/impegnato)</t>
  </si>
  <si>
    <t xml:space="preserve">n.  ordinativi di riscossione </t>
  </si>
  <si>
    <t>tasso di riscossione entrate  proprie gestione competenza (riscosso/accertato)</t>
  </si>
  <si>
    <t xml:space="preserve">n. fatture registrate </t>
  </si>
  <si>
    <t xml:space="preserve">Tempi medi pagamento fatture </t>
  </si>
  <si>
    <t>60 gg. data visto liquidazione responsabile</t>
  </si>
  <si>
    <t>55 gg. data visto liquidazione responsabile</t>
  </si>
  <si>
    <t>40 gg. data visto liquidazione responsabile</t>
  </si>
  <si>
    <t>30 gg. data visto liquidazione responsabile</t>
  </si>
  <si>
    <t>29 gg. data visto liquidazione responsabile</t>
  </si>
  <si>
    <t>20 gg. data visto contabile responsabile - media annua da data registrazione fattura protocollo e emissione mandato gg. 35</t>
  </si>
  <si>
    <t>n. ingiunzioni di pagamento recupero coattivo entrate patrimoniali</t>
  </si>
  <si>
    <t>non disponibile</t>
  </si>
  <si>
    <t>Importo  ingiunzioni da emettere</t>
  </si>
  <si>
    <t>% incassato rispetto alle ingiunzioni emesse</t>
  </si>
  <si>
    <t>% riduzione del debito</t>
  </si>
  <si>
    <t>Minori spese correnti per riduzione debito</t>
  </si>
  <si>
    <t>Euro 199.905,42</t>
  </si>
  <si>
    <t>Euro 259.883,54</t>
  </si>
  <si>
    <t>Euro 205.414,35</t>
  </si>
  <si>
    <t>&gt; Euro 50.000,00</t>
  </si>
  <si>
    <t>Rispetto patto di stabilità</t>
  </si>
  <si>
    <t>sì</t>
  </si>
  <si>
    <t xml:space="preserve">n. monitoraggi per Sindaco/G.C.. </t>
  </si>
  <si>
    <t>n. verifiche di cassa agenti contabili</t>
  </si>
  <si>
    <t>5.19%</t>
  </si>
  <si>
    <t>n. servizi IVA gestiti</t>
  </si>
  <si>
    <t>n. fatture creditori registrate</t>
  </si>
  <si>
    <t>n. fatture debitori emesse</t>
  </si>
  <si>
    <t>n. rilievi Collegio dei Revisori tenuta contabilità IVA</t>
  </si>
  <si>
    <t>SERVIZIO ECONOMATO</t>
  </si>
  <si>
    <t>Organi gestionali</t>
  </si>
  <si>
    <t>Garantire l'acquisizione di beni e servizi in relazione alle esigenze dell'Ente. Garantire la cassa economale e razionalizzare le spese</t>
  </si>
  <si>
    <t>n. determine liquidazione buoni economali</t>
  </si>
  <si>
    <t>n. buoni economali di pagamento emessi</t>
  </si>
  <si>
    <t>n. buoni economali di riscossione emessi</t>
  </si>
  <si>
    <t>non gestito</t>
  </si>
  <si>
    <t xml:space="preserve">non gestito </t>
  </si>
  <si>
    <t>n. automezzi gestiti tassa proprietà</t>
  </si>
  <si>
    <t>n. acquisti carburante automezzi CONSIP</t>
  </si>
  <si>
    <t>n. acquisti gasolio riscaldamento CONSIP</t>
  </si>
  <si>
    <t>n. buoni d'ordine cancelleria e manifesti</t>
  </si>
  <si>
    <t>Importo acquisti gestiti dal servizio economato</t>
  </si>
  <si>
    <t>di cui: Acquisto toner</t>
  </si>
  <si>
    <t xml:space="preserve">Acquisto carta </t>
  </si>
  <si>
    <t>Acquisto cancelleria</t>
  </si>
  <si>
    <t>% spesa  complessiva economo su acquisti Ente</t>
  </si>
  <si>
    <t xml:space="preserve">n. assicurazioni gestite </t>
  </si>
  <si>
    <t>costo assicurazioni</t>
  </si>
  <si>
    <t>PROCESSO: 014.101</t>
  </si>
  <si>
    <t>GESTIONE TRIBUTARIA</t>
  </si>
  <si>
    <t>PROCESSO: 013.101</t>
  </si>
  <si>
    <t>GESTIONE ECONOMICO-FINANZIARIA</t>
  </si>
  <si>
    <t>entro 4 gg. Lavorativi</t>
  </si>
  <si>
    <t>Capacità di spesa - economie su stanziamenti competenza (somme non impegnate/stanziamenti definitivi)</t>
  </si>
  <si>
    <t>Capacità di spesa - economie su stanziamenti residui passivi (residui eliminati/stanziamento residui)</t>
  </si>
  <si>
    <t>Tasso di smaltimento residui attivi (riscossioni/accertamenti residui(</t>
  </si>
  <si>
    <t>Tasso di smaltimento residui passivi (pagamenti/impegni residui)</t>
  </si>
  <si>
    <t>Capacità di spesa - economie su stanziamenti competenza Ente (somme non impegnate/stanziamenti definitivi)</t>
  </si>
  <si>
    <t>Capacità di spesa - economie su stanziamenti residui passivi Ente (residui eliminati/stanziamento residui)</t>
  </si>
  <si>
    <t>Tasso di smaltimento residui attivi Ente  (riscossioni/accertamenti residui)</t>
  </si>
  <si>
    <t>Tasso di smaltimento residui passivi Ente  (pagamenti/impegni residui(</t>
  </si>
  <si>
    <t>no
(atto indirizzo G.C.)</t>
  </si>
  <si>
    <t>Numero minori servizio  adm territoriale</t>
  </si>
  <si>
    <r>
      <t xml:space="preserve">Percentuale di soddisfazione delle richieste  di attivazione del servizio pervenute dal Tribunale per i Minorenni
</t>
    </r>
    <r>
      <rPr>
        <sz val="10"/>
        <color indexed="8"/>
        <rFont val="Arial"/>
        <family val="2"/>
      </rPr>
      <t>(nr. richieste pervenute / nr. servizi attivati)</t>
    </r>
  </si>
  <si>
    <r>
      <t>100 %</t>
    </r>
    <r>
      <rPr>
        <sz val="10"/>
        <color indexed="8"/>
        <rFont val="Arial"/>
        <family val="2"/>
      </rPr>
      <t xml:space="preserve">
n. 14 richieste pervenute dal T.M.
n. 14 servizi attivati</t>
    </r>
  </si>
  <si>
    <r>
      <t>100 %</t>
    </r>
    <r>
      <rPr>
        <sz val="10"/>
        <color indexed="8"/>
        <rFont val="Arial"/>
        <family val="2"/>
      </rPr>
      <t xml:space="preserve">
n. 18 richieste pervenute dal T.M.
n. 18 servizi attivati</t>
    </r>
  </si>
  <si>
    <r>
      <t>100 %</t>
    </r>
    <r>
      <rPr>
        <sz val="10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n. 14 richieste pervenute dal T.M.
n. 14 servizi attivati</t>
    </r>
  </si>
  <si>
    <r>
      <t>100%</t>
    </r>
    <r>
      <rPr>
        <sz val="18"/>
        <color indexed="10"/>
        <rFont val="Arial"/>
        <family val="2"/>
      </rPr>
      <t xml:space="preserve">
</t>
    </r>
  </si>
  <si>
    <r>
      <t xml:space="preserve">100%
</t>
    </r>
    <r>
      <rPr>
        <sz val="14"/>
        <color indexed="8"/>
        <rFont val="Arial"/>
        <family val="2"/>
      </rPr>
      <t xml:space="preserve">n. 15 richieste pervenute dal T.M.
n. 15 servizi attivati
</t>
    </r>
  </si>
  <si>
    <r>
      <t xml:space="preserve">
Efficienza tecnica:
Utilizzo medio annuo per utente del servizio di Assistenza domiciliare territoriale 
</t>
    </r>
    <r>
      <rPr>
        <sz val="10"/>
        <color indexed="8"/>
        <rFont val="Arial"/>
        <family val="2"/>
      </rPr>
      <t>(n.ore annue del servizio di Adm territoriale / n. minori Adm territoriale)</t>
    </r>
  </si>
  <si>
    <r>
      <t>154 ore annue/minore</t>
    </r>
    <r>
      <rPr>
        <sz val="10"/>
        <color indexed="8"/>
        <rFont val="Arial"/>
        <family val="2"/>
      </rPr>
      <t xml:space="preserve">
n.6491 ore annue
n. 42 minori seguiti</t>
    </r>
  </si>
  <si>
    <r>
      <t>146 ore annue/minore</t>
    </r>
    <r>
      <rPr>
        <sz val="10"/>
        <color indexed="8"/>
        <rFont val="Arial"/>
        <family val="2"/>
      </rPr>
      <t xml:space="preserve">
n.6000 ore annue
n. 41 minori seguiti</t>
    </r>
  </si>
  <si>
    <r>
      <t>157 ore annue/minore</t>
    </r>
    <r>
      <rPr>
        <sz val="10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n.6294 ore annue
n. 40 minori seguiti</t>
    </r>
  </si>
  <si>
    <r>
      <t>&lt; 165 ore</t>
    </r>
    <r>
      <rPr>
        <b/>
        <sz val="14"/>
        <color indexed="10"/>
        <rFont val="Arial"/>
        <family val="2"/>
      </rPr>
      <t xml:space="preserve">
annue/minore</t>
    </r>
    <r>
      <rPr>
        <sz val="14"/>
        <color indexed="10"/>
        <rFont val="Arial"/>
        <family val="2"/>
      </rPr>
      <t xml:space="preserve">
</t>
    </r>
  </si>
  <si>
    <r>
      <t xml:space="preserve">157,5 ore annue/minore
</t>
    </r>
    <r>
      <rPr>
        <sz val="14"/>
        <color indexed="8"/>
        <rFont val="Arial"/>
        <family val="2"/>
      </rPr>
      <t>n.6300 ore annue
n. 40 minori seguiti</t>
    </r>
  </si>
  <si>
    <r>
      <t xml:space="preserve">Efficienza economica:
Costo del servizio medio annuo per utente
</t>
    </r>
    <r>
      <rPr>
        <sz val="10"/>
        <color indexed="8"/>
        <rFont val="Arial"/>
        <family val="2"/>
      </rPr>
      <t xml:space="preserve">(Spesa servizio ADM/ n. minori assistiti) </t>
    </r>
  </si>
  <si>
    <r>
      <t>€ 3.009,00</t>
    </r>
    <r>
      <rPr>
        <sz val="10"/>
        <color indexed="8"/>
        <rFont val="Arial"/>
        <family val="2"/>
      </rPr>
      <t xml:space="preserve">
€ 126386,94 spesa annua
n.42 minori seguiti</t>
    </r>
  </si>
  <si>
    <r>
      <t>€ 2,983,00</t>
    </r>
    <r>
      <rPr>
        <sz val="10"/>
        <color indexed="8"/>
        <rFont val="Arial"/>
        <family val="2"/>
      </rPr>
      <t xml:space="preserve">
€ 122,285,59 spesa annua
n.41 minori seguiti</t>
    </r>
  </si>
  <si>
    <r>
      <t>€ 3.118,00</t>
    </r>
    <r>
      <rPr>
        <sz val="10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€ 124.740,00 spesa annua
n.40 minori seguiti</t>
    </r>
  </si>
  <si>
    <t xml:space="preserve">&lt;€ 3.218,00
</t>
  </si>
  <si>
    <r>
      <t xml:space="preserve">€ 3.211,00
</t>
    </r>
    <r>
      <rPr>
        <sz val="14"/>
        <color indexed="8"/>
        <rFont val="Arial"/>
        <family val="2"/>
      </rPr>
      <t>€ 128.457,00 spesa annua
n. 40 minori seguiti</t>
    </r>
  </si>
  <si>
    <t>Avere un sostegno in ambito scolastico, extrascolastico e familiare da parte di minori in situazione di grave disagio familiare o in condizioni di disabilità, con priorità alle segnalazioni da parte del Tribunale per i Minorenni.</t>
  </si>
  <si>
    <t>trend storico:
valori del 2009</t>
  </si>
  <si>
    <t>trend storico:
valori del 2010</t>
  </si>
  <si>
    <t>trend storico:
valori del 2011</t>
  </si>
  <si>
    <t>valori attesi per il 2012</t>
  </si>
  <si>
    <t>Famiglia e Solidarietà Sociale</t>
  </si>
  <si>
    <t xml:space="preserve">SETTORE RESPONSABILE: </t>
  </si>
  <si>
    <t>Bambini  e ragazzi in età scolare in situazioni di disagio fisico, psichico e familiare</t>
  </si>
  <si>
    <t>Cura del minore nei primi tre anni di vita e conciliazione con i tempi di lavoro, prestando una particolare attenzione alle famiglie con maggior impegno lavorativo</t>
  </si>
  <si>
    <t>Numero massimo di posti autorizzati</t>
  </si>
  <si>
    <t>60
con possibilità di aumentare fino a max 66</t>
  </si>
  <si>
    <r>
      <t>60</t>
    </r>
    <r>
      <rPr>
        <sz val="14"/>
        <color indexed="8"/>
        <rFont val="Arial"/>
        <family val="2"/>
      </rPr>
      <t xml:space="preserve">
con possibilità di aumentare fino a max 66</t>
    </r>
  </si>
  <si>
    <r>
      <t>60</t>
    </r>
    <r>
      <rPr>
        <sz val="14"/>
        <rFont val="Arial"/>
        <family val="2"/>
      </rPr>
      <t xml:space="preserve">
con possibilità di aumentare fino a max 66</t>
    </r>
  </si>
  <si>
    <r>
      <t>Domande accoglibili/ Domande pervenute
(</t>
    </r>
    <r>
      <rPr>
        <i/>
        <sz val="14"/>
        <color indexed="8"/>
        <rFont val="Arial"/>
        <family val="2"/>
      </rPr>
      <t>n.bambini inseriti+ bambini rinunciatari prima dell'inserimento / n.domande pervenute ed inserite nelle graduatorie elaborate nell'anno di riferimento)</t>
    </r>
  </si>
  <si>
    <t>48/48</t>
  </si>
  <si>
    <t>Saturazione del servizio</t>
  </si>
  <si>
    <t>100%
salvo esaurimento lista di attesa</t>
  </si>
  <si>
    <t>% Utilizzo nido estivo rispetto alla capienza massima</t>
  </si>
  <si>
    <r>
      <t xml:space="preserve"> 81%</t>
    </r>
    <r>
      <rPr>
        <sz val="14"/>
        <rFont val="Arial"/>
        <family val="2"/>
      </rPr>
      <t xml:space="preserve">
53 bambini iscritti su 65 frequentanti</t>
    </r>
  </si>
  <si>
    <t>&gt; 75%</t>
  </si>
  <si>
    <r>
      <t xml:space="preserve">82%
</t>
    </r>
    <r>
      <rPr>
        <sz val="14"/>
        <rFont val="Arial"/>
        <family val="2"/>
      </rPr>
      <t>53 bambini iscritti su 65 frequentanti</t>
    </r>
  </si>
  <si>
    <r>
      <t xml:space="preserve">Gradimento medio del servizio
</t>
    </r>
    <r>
      <rPr>
        <i/>
        <sz val="14"/>
        <color indexed="8"/>
        <rFont val="Arial"/>
        <family val="2"/>
      </rPr>
      <t>(% gradimento del servizio)</t>
    </r>
  </si>
  <si>
    <t>&gt;80%</t>
  </si>
  <si>
    <t>Costo medio annuo bambino (spesa servizio /utenti)</t>
  </si>
  <si>
    <r>
      <t xml:space="preserve">5.620,00 </t>
    </r>
    <r>
      <rPr>
        <sz val="14"/>
        <rFont val="Arial"/>
        <family val="2"/>
      </rPr>
      <t xml:space="preserve">
il costo del servizio è rimasto costante, pur avendo avuto una riduzione di quasi il 50% del fondo sociale regionale</t>
    </r>
  </si>
  <si>
    <t>mantenimento salvo riduzione entrate fondo sociale regionale</t>
  </si>
  <si>
    <t>Copertura del servizio (entrate/costo servizio)</t>
  </si>
  <si>
    <r>
      <t>28,90%</t>
    </r>
    <r>
      <rPr>
        <sz val="14"/>
        <rFont val="Arial"/>
        <family val="2"/>
      </rPr>
      <t xml:space="preserve">
la percentuale di copertura si è ridotta di un punto percentuale, dovuto essenzialmente alla riduzione del fondo sociale regionale </t>
    </r>
  </si>
  <si>
    <t>mantenimento salvo verifica come sopra</t>
  </si>
  <si>
    <r>
      <t xml:space="preserve">% Copertura costo da parte del Fondo Sociale Regionale
</t>
    </r>
    <r>
      <rPr>
        <i/>
        <sz val="14"/>
        <color indexed="8"/>
        <rFont val="Arial"/>
        <family val="2"/>
      </rPr>
      <t>(quota fondo sociale regionale / costo annuo del servizio)</t>
    </r>
  </si>
  <si>
    <r>
      <t>5,89%</t>
    </r>
    <r>
      <rPr>
        <sz val="14"/>
        <rFont val="Arial"/>
        <family val="2"/>
      </rPr>
      <t xml:space="preserve">
Fsr € 32.298,00 /
Costo 548.537,00</t>
    </r>
  </si>
  <si>
    <r>
      <t>7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>16%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Fsr € 37.792,00 /
Costo 527.790,00</t>
    </r>
  </si>
  <si>
    <r>
      <t>3,74%</t>
    </r>
    <r>
      <rPr>
        <sz val="14"/>
        <rFont val="Arial"/>
        <family val="2"/>
      </rPr>
      <t xml:space="preserve">
Fsr € 19.556,17 /
Costo 521.947,19</t>
    </r>
  </si>
  <si>
    <r>
      <rPr>
        <b/>
        <sz val="14"/>
        <rFont val="Arial"/>
        <family val="2"/>
      </rPr>
      <t xml:space="preserve">1,9%
</t>
    </r>
    <r>
      <rPr>
        <sz val="12"/>
        <rFont val="Arial"/>
        <family val="2"/>
      </rPr>
      <t xml:space="preserve">causa riduzione del 50% FSR € 10.128,04 </t>
    </r>
  </si>
  <si>
    <r>
      <t>% Importo Sollecito per anno precedente*</t>
    </r>
    <r>
      <rPr>
        <sz val="14"/>
        <color indexed="8"/>
        <rFont val="Arial"/>
        <family val="2"/>
      </rPr>
      <t xml:space="preserve">
</t>
    </r>
    <r>
      <rPr>
        <i/>
        <sz val="14"/>
        <color indexed="8"/>
        <rFont val="Arial"/>
        <family val="2"/>
      </rPr>
      <t>(Importo totale sollecitato/ Importo totale morosità)</t>
    </r>
  </si>
  <si>
    <t>100%
(18509,00)</t>
  </si>
  <si>
    <r>
      <t>100%</t>
    </r>
    <r>
      <rPr>
        <b/>
        <sz val="14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(17.703,00)</t>
    </r>
  </si>
  <si>
    <r>
      <t>100%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(20126,20)</t>
    </r>
  </si>
  <si>
    <t>Attivazione sollecito 100% morosità entro I semestre 2013</t>
  </si>
  <si>
    <r>
      <t xml:space="preserve">Tasso di morosità
</t>
    </r>
    <r>
      <rPr>
        <i/>
        <sz val="14"/>
        <color indexed="8"/>
        <rFont val="Arial"/>
        <family val="2"/>
      </rPr>
      <t>(importo riscosso / importo bollettato)</t>
    </r>
  </si>
  <si>
    <r>
      <t xml:space="preserve">13,31%
</t>
    </r>
    <r>
      <rPr>
        <sz val="14"/>
        <rFont val="Arial"/>
        <family val="2"/>
      </rPr>
      <t>Riscosso € 131.136,60
Bollettato € 151.262,80</t>
    </r>
  </si>
  <si>
    <t xml:space="preserve">&lt; 14%
</t>
  </si>
  <si>
    <r>
      <t>7,21%</t>
    </r>
    <r>
      <rPr>
        <sz val="11"/>
        <rFont val="Arial"/>
        <family val="2"/>
      </rPr>
      <t xml:space="preserve">
</t>
    </r>
    <r>
      <rPr>
        <sz val="14"/>
        <rFont val="Arial"/>
        <family val="2"/>
      </rPr>
      <t>Riscosso € 157.459,86
Bollettato € 169.696,56</t>
    </r>
  </si>
  <si>
    <r>
      <t xml:space="preserve">% di attrazione da parte di famiglie con esigenze lavorative
</t>
    </r>
    <r>
      <rPr>
        <i/>
        <sz val="14"/>
        <color indexed="8"/>
        <rFont val="Arial"/>
        <family val="2"/>
      </rPr>
      <t xml:space="preserve">( n. di famiglie con maggior carico lavorativo che accedono al servizio/n. bambini frequentanti) </t>
    </r>
  </si>
  <si>
    <t xml:space="preserve">&gt; 65%
</t>
  </si>
  <si>
    <t xml:space="preserve">PROCESSO: </t>
  </si>
  <si>
    <t>SERVIZIO DI ASSISTENZA DOMICILIARE MINORI</t>
  </si>
  <si>
    <t>ASILO NIDO</t>
  </si>
  <si>
    <t>Bambini &lt; 3 anni</t>
  </si>
  <si>
    <t xml:space="preserve">UTENZA: </t>
  </si>
  <si>
    <r>
      <t>1,9%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causa prevista riduzione del 50% FSR </t>
    </r>
  </si>
  <si>
    <t xml:space="preserve">100%
</t>
  </si>
  <si>
    <r>
      <t>% Importo Sollecito per anno precedente</t>
    </r>
    <r>
      <rPr>
        <sz val="14"/>
        <color indexed="8"/>
        <rFont val="Arial"/>
        <family val="2"/>
      </rPr>
      <t xml:space="preserve">
</t>
    </r>
    <r>
      <rPr>
        <i/>
        <sz val="14"/>
        <color indexed="8"/>
        <rFont val="Arial"/>
        <family val="2"/>
      </rPr>
      <t>(Importo totale sollecitato/ Importo totale morosità)</t>
    </r>
  </si>
  <si>
    <t>Assistenza domiciliare e pasto caldo a utenti anziani, disabili, non autosufficienti in risposta alla domanda espressa dall'utenza</t>
  </si>
  <si>
    <t xml:space="preserve">Tempo medio attesa per l'attivazione del servizio </t>
  </si>
  <si>
    <t>&lt; 7 gg</t>
  </si>
  <si>
    <t>N. domande accolte/n. domande presentate accoglibili</t>
  </si>
  <si>
    <t>&gt; 80%</t>
  </si>
  <si>
    <t>Costo medio annuo servizio per utente (spesa/n. utenti)</t>
  </si>
  <si>
    <t>mantenimento salvo verifica</t>
  </si>
  <si>
    <r>
      <t>35%</t>
    </r>
    <r>
      <rPr>
        <b/>
        <sz val="14"/>
        <color indexed="10"/>
        <rFont val="Arial"/>
        <family val="2"/>
      </rPr>
      <t xml:space="preserve">
(nuovo valore dovuto alla riduzione del  Fondo Sociale Regionale)</t>
    </r>
  </si>
  <si>
    <r>
      <t xml:space="preserve">36,23%
</t>
    </r>
    <r>
      <rPr>
        <sz val="14"/>
        <rFont val="Arial"/>
        <family val="2"/>
      </rPr>
      <t>riduzione di circa la metà del fondo sociale regionale rispetto anno precedente</t>
    </r>
  </si>
  <si>
    <r>
      <t xml:space="preserve">100%
</t>
    </r>
    <r>
      <rPr>
        <sz val="14"/>
        <rFont val="Arial"/>
        <family val="2"/>
      </rPr>
      <t>(€ 1.638,47)</t>
    </r>
  </si>
  <si>
    <r>
      <t xml:space="preserve">Tasso di morosità
</t>
    </r>
    <r>
      <rPr>
        <i/>
        <sz val="14"/>
        <color indexed="8"/>
        <rFont val="Arial"/>
        <family val="2"/>
      </rPr>
      <t>(importo riscosso / importo bollettato servizi assistenza domiciliare e pasto a domicilio)</t>
    </r>
  </si>
  <si>
    <r>
      <t>4,3%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Riscosso € 36.151,37
Bollettato  € 37.789,84</t>
    </r>
  </si>
  <si>
    <t>&lt; 5%</t>
  </si>
  <si>
    <r>
      <t xml:space="preserve">1,8%
</t>
    </r>
    <r>
      <rPr>
        <sz val="18"/>
        <rFont val="Arial"/>
        <family val="2"/>
      </rPr>
      <t>Riscosso € 32.500,94
Bollettato  € 33.086,33</t>
    </r>
  </si>
  <si>
    <t>SERVIZIO SAD E PASTI A DOMICILIO</t>
  </si>
  <si>
    <t>Anziani, disabili, adulti non autosufficienti</t>
  </si>
  <si>
    <t>Avere un sostegno da parte delle famiglie e dei singoli in difficoltà socio-economica a rischio di esclusione sociale attraverso la razionalizzazione delle risorse comunali economiche e umane a disposizione</t>
  </si>
  <si>
    <r>
      <t xml:space="preserve">% di famiglie in difficoltà economica sostenute con contributo economico comunale rispetto al numero di famiglie residenti 
</t>
    </r>
    <r>
      <rPr>
        <sz val="14"/>
        <color indexed="8"/>
        <rFont val="Arial"/>
        <family val="2"/>
      </rPr>
      <t>(n. famiglie in difficoltà beneficiarie di contributo economico comunale / nr. famiglie residenti )</t>
    </r>
  </si>
  <si>
    <r>
      <t xml:space="preserve">5,3 ‰ </t>
    </r>
    <r>
      <rPr>
        <sz val="14"/>
        <color indexed="8"/>
        <rFont val="Arial"/>
        <family val="2"/>
      </rPr>
      <t xml:space="preserve">
n. 39 famiglie benef.
n. 7320 fam. resid.</t>
    </r>
  </si>
  <si>
    <r>
      <t xml:space="preserve"> 8,26 ‰ </t>
    </r>
    <r>
      <rPr>
        <sz val="14"/>
        <color indexed="8"/>
        <rFont val="Arial"/>
        <family val="2"/>
      </rPr>
      <t xml:space="preserve">
n. 60 famiglie benef.
n. 7265 fam. resid.</t>
    </r>
  </si>
  <si>
    <r>
      <t xml:space="preserve">  </t>
    </r>
    <r>
      <rPr>
        <b/>
        <sz val="18"/>
        <rFont val="Arial"/>
        <family val="2"/>
      </rPr>
      <t xml:space="preserve">7,75 ‰ </t>
    </r>
    <r>
      <rPr>
        <sz val="14"/>
        <rFont val="Arial"/>
        <family val="2"/>
      </rPr>
      <t xml:space="preserve">
n. 57 famiglie benef.
n. 7357 fam. resid.</t>
    </r>
  </si>
  <si>
    <r>
      <t>&gt; 8</t>
    </r>
    <r>
      <rPr>
        <b/>
        <sz val="18"/>
        <color indexed="10"/>
        <rFont val="Times New Roman"/>
        <family val="1"/>
      </rPr>
      <t>‰</t>
    </r>
  </si>
  <si>
    <r>
      <t>9,14%</t>
    </r>
    <r>
      <rPr>
        <sz val="18"/>
        <rFont val="Arial"/>
        <family val="2"/>
      </rPr>
      <t xml:space="preserve">
</t>
    </r>
    <r>
      <rPr>
        <sz val="14"/>
        <rFont val="Arial"/>
        <family val="2"/>
      </rPr>
      <t>n. 67 famiglie beneficiarie
n.7327 famiglie resid.</t>
    </r>
  </si>
  <si>
    <r>
      <t xml:space="preserve">Media contributo comunale annuo per famiglia in difficoltà 
</t>
    </r>
    <r>
      <rPr>
        <sz val="14"/>
        <color indexed="8"/>
        <rFont val="Arial"/>
        <family val="2"/>
      </rPr>
      <t>(fondo stanziato / n. famiglie in difficoltà beneficiarie di contributo economico)</t>
    </r>
  </si>
  <si>
    <r>
      <t>€ 1.329,00</t>
    </r>
    <r>
      <rPr>
        <sz val="14"/>
        <color indexed="8"/>
        <rFont val="Arial"/>
        <family val="2"/>
      </rPr>
      <t xml:space="preserve">
€ 51.820,00 fondo stanz
n. 39 famiglie benef.</t>
    </r>
  </si>
  <si>
    <r>
      <t xml:space="preserve"> </t>
    </r>
    <r>
      <rPr>
        <b/>
        <sz val="18"/>
        <color indexed="8"/>
        <rFont val="Arial"/>
        <family val="2"/>
      </rPr>
      <t>€ 919,00</t>
    </r>
    <r>
      <rPr>
        <sz val="14"/>
        <color indexed="8"/>
        <rFont val="Arial"/>
        <family val="2"/>
      </rPr>
      <t xml:space="preserve">
€ 55.115,00 fondo stanz
n. 60 famiglie benef.</t>
    </r>
  </si>
  <si>
    <r>
      <t xml:space="preserve"> € 894,00</t>
    </r>
    <r>
      <rPr>
        <sz val="14"/>
        <rFont val="Arial"/>
        <family val="2"/>
      </rPr>
      <t xml:space="preserve">
€ 50,975,00 fondo stanz
n. 57 famiglie benef.</t>
    </r>
  </si>
  <si>
    <t>&lt;  € 800,00</t>
  </si>
  <si>
    <r>
      <t>€ 738,65</t>
    </r>
    <r>
      <rPr>
        <sz val="14"/>
        <rFont val="Arial"/>
        <family val="2"/>
      </rPr>
      <t xml:space="preserve">
€ 49.488,69 fondo stanziato
n. 67 famiglie benef.</t>
    </r>
  </si>
  <si>
    <r>
      <t xml:space="preserve">Media contributo annuo per specifiche finalità rivolto a famiglie in difficoltà nel pagamento di servizi scolastici e canoni di locazione.
</t>
    </r>
    <r>
      <rPr>
        <sz val="14"/>
        <color indexed="8"/>
        <rFont val="Arial"/>
        <family val="2"/>
      </rPr>
      <t>(fondo stanziato per la specifica finalità del pagamento di servizi scolastici e canoni di locazione/ n. famiglie in difficoltà beneficiarie di contributo economico)</t>
    </r>
  </si>
  <si>
    <r>
      <t>€ 372,00</t>
    </r>
    <r>
      <rPr>
        <sz val="14"/>
        <color indexed="8"/>
        <rFont val="Arial"/>
        <family val="2"/>
      </rPr>
      <t xml:space="preserve">
€ 20.941,00 fsa quota com
+ € 17.000,00 fondo rette scolastiche
n. 83 famiglie fsa
n. 19 famiglie benef fondo rette scol</t>
    </r>
  </si>
  <si>
    <r>
      <t>€ 256,00</t>
    </r>
    <r>
      <rPr>
        <sz val="14"/>
        <color indexed="8"/>
        <rFont val="Arial"/>
        <family val="2"/>
      </rPr>
      <t xml:space="preserve">
€ 22.050,00 fsa quota com
+ €  9.727,00 fondo rette scolastiche
n. 106 famiglie fsa
n. 18 famiglie benef fondo rette scol</t>
    </r>
  </si>
  <si>
    <r>
      <t>€ 272,00</t>
    </r>
    <r>
      <rPr>
        <sz val="14"/>
        <color indexed="8"/>
        <rFont val="Arial"/>
        <family val="2"/>
      </rPr>
      <t xml:space="preserve">
€ 25.000,00 fsa quota com
n.92 fam.benef Fsa</t>
    </r>
  </si>
  <si>
    <t>&lt;  € 300,00</t>
  </si>
  <si>
    <r>
      <t>€ 287,00</t>
    </r>
    <r>
      <rPr>
        <sz val="10"/>
        <rFont val="Arial"/>
        <family val="2"/>
      </rPr>
      <t xml:space="preserve">
</t>
    </r>
    <r>
      <rPr>
        <sz val="14"/>
        <rFont val="Arial"/>
        <family val="2"/>
      </rPr>
      <t>€ 4.757,00 fsa quota com
+ €  7.000,00 fondo rette scolastiche
n. 14 famiglie fsa
n. 27 famiglie benef fondo rette scol</t>
    </r>
  </si>
  <si>
    <r>
      <t xml:space="preserve">Media annua nuovi accessi segretariato sociale per operatore - rif. Assistente Sociale tempo pieno 
</t>
    </r>
    <r>
      <rPr>
        <sz val="14"/>
        <color indexed="8"/>
        <rFont val="Arial"/>
        <family val="2"/>
      </rPr>
      <t>(n. nuovi accessi annui segretariato sociale / n. operatori)</t>
    </r>
  </si>
  <si>
    <t>n.r.</t>
  </si>
  <si>
    <r>
      <t>n.74 utenti annui/A.S.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n.192 nuovi accessi
n.2,60 operatori</t>
    </r>
  </si>
  <si>
    <r>
      <t>± 10 utenti/AS</t>
    </r>
    <r>
      <rPr>
        <b/>
        <sz val="14"/>
        <color indexed="10"/>
        <rFont val="Arial"/>
        <family val="2"/>
      </rPr>
      <t xml:space="preserve">
rispetto anno precedente</t>
    </r>
  </si>
  <si>
    <r>
      <t>n. 64</t>
    </r>
    <r>
      <rPr>
        <sz val="10"/>
        <rFont val="Arial"/>
        <family val="2"/>
      </rPr>
      <t xml:space="preserve">
</t>
    </r>
    <r>
      <rPr>
        <sz val="14"/>
        <rFont val="Arial"/>
        <family val="2"/>
      </rPr>
      <t>n. 176 nuovi accessi
n. 2,75</t>
    </r>
  </si>
  <si>
    <t>SERVIZI DI SEGRETARIATO SOCIALE E CONTRASTO ALLA POVERTA'</t>
  </si>
  <si>
    <t>Cittadini residenti nel comune in difficoltà socio-economica</t>
  </si>
  <si>
    <t>Avere un trasporto continuativo verso Centri Diurni e di formazione professionale da parte di disabili, di portatori di handicap adulti e minori nel rispetto della legge 104/92, nonchè avere un sostegno alla mobilità da parte di anziani e non autosufficienti anche attraverso la collaborazione del privato sociale e delle associazioni di volontariato nella logica della sussidiarietà nell'erogazione dei servizi sociali.</t>
  </si>
  <si>
    <t>% di saturazione del servizio di trasporto disabili continuativo diretto (n. di utenti del servizio di trasporto socioassistenziale continuativo rispetto ai posti disponibili nel veicolo assegnato al Settore)</t>
  </si>
  <si>
    <t>% accoglimento delle domande di trasporto continuativo anziani e disabili (N. domande accolte / N. domande presentate accoglibili)</t>
  </si>
  <si>
    <t>mantenimento</t>
  </si>
  <si>
    <r>
      <t xml:space="preserve">Gradimento del servizio di trasporto comunale continuativo
</t>
    </r>
    <r>
      <rPr>
        <i/>
        <sz val="14"/>
        <color indexed="8"/>
        <rFont val="Arial"/>
        <family val="2"/>
      </rPr>
      <t>(% gradimento del servizio)</t>
    </r>
  </si>
  <si>
    <t>-</t>
  </si>
  <si>
    <r>
      <t xml:space="preserve">La rilevazione è stata effettuata nel 2011 con il seguente esito : 
</t>
    </r>
    <r>
      <rPr>
        <b/>
        <sz val="18"/>
        <rFont val="Arial"/>
        <family val="2"/>
      </rPr>
      <t>- 100%</t>
    </r>
    <r>
      <rPr>
        <sz val="14"/>
        <rFont val="Arial"/>
        <family val="2"/>
      </rPr>
      <t xml:space="preserve"> degli utenti si ritengono complessivamente soddisfatti del servizio di trasporto ricevuto.
</t>
    </r>
    <r>
      <rPr>
        <b/>
        <sz val="18"/>
        <rFont val="Arial"/>
        <family val="2"/>
      </rPr>
      <t>- 89,47%</t>
    </r>
    <r>
      <rPr>
        <sz val="14"/>
        <rFont val="Arial"/>
        <family val="2"/>
      </rPr>
      <t xml:space="preserve"> esprime un giudizio positivo sulla professionalità e cortesia degli operatori.
</t>
    </r>
    <r>
      <rPr>
        <b/>
        <sz val="18"/>
        <rFont val="Arial"/>
        <family val="2"/>
      </rPr>
      <t>- 73,66%</t>
    </r>
    <r>
      <rPr>
        <sz val="14"/>
        <rFont val="Arial"/>
        <family val="2"/>
      </rPr>
      <t xml:space="preserve"> esprime un giudizio positivo sul mezzo in termini di efficienza, pulizia e comodità.</t>
    </r>
  </si>
  <si>
    <t>&gt; 90% gradimento complessivo del servizio
&gt; 90% giudizio positivo su professionalità
&gt;73% giudizio positivo sul mezzo</t>
  </si>
  <si>
    <r>
      <t xml:space="preserve">La rilevazione è stata effettuata nel 2012 con il seguente esito : 
</t>
    </r>
    <r>
      <rPr>
        <b/>
        <sz val="18"/>
        <rFont val="Arial"/>
        <family val="2"/>
      </rPr>
      <t>- 100%</t>
    </r>
    <r>
      <rPr>
        <sz val="14"/>
        <rFont val="Arial"/>
        <family val="2"/>
      </rPr>
      <t xml:space="preserve"> degli utenti si ritengono complessivamente soddisfatti del servizio di trasporto ricevuto.</t>
    </r>
    <r>
      <rPr>
        <b/>
        <sz val="18"/>
        <rFont val="Arial"/>
        <family val="2"/>
      </rPr>
      <t xml:space="preserve">
- 92%</t>
    </r>
    <r>
      <rPr>
        <sz val="14"/>
        <rFont val="Arial"/>
        <family val="2"/>
      </rPr>
      <t xml:space="preserve"> esprime un giudizio positivo sulla professionalità e cortesia degli operatori.
</t>
    </r>
    <r>
      <rPr>
        <b/>
        <sz val="18"/>
        <rFont val="Arial"/>
        <family val="2"/>
      </rPr>
      <t>- 82,45%</t>
    </r>
    <r>
      <rPr>
        <sz val="14"/>
        <rFont val="Arial"/>
        <family val="2"/>
      </rPr>
      <t xml:space="preserve"> esprime un giudizio positivo sul mezzo in termini di efficienza, pulizia e comodità.</t>
    </r>
  </si>
  <si>
    <t>Costo medio complessivo per utente trasportato anche con l'ausilio del privato sociale (spesa complessiva trasporti/utenti)</t>
  </si>
  <si>
    <t>€ 830,00 annui</t>
  </si>
  <si>
    <r>
      <t>€ 711 annui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150.793,00 / 212</t>
    </r>
  </si>
  <si>
    <r>
      <t>€ 547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129.195,00/236</t>
    </r>
    <r>
      <rPr>
        <b/>
        <sz val="14"/>
        <rFont val="Arial"/>
        <family val="2"/>
      </rPr>
      <t xml:space="preserve">
</t>
    </r>
  </si>
  <si>
    <t>Tempo medio attesa per  il servizio di trasporto sporadico comunale tramite Convenzione con associazione di volontariato</t>
  </si>
  <si>
    <t>&lt;7 gg.</t>
  </si>
  <si>
    <t>&lt; 7 gg.</t>
  </si>
  <si>
    <t>anziani, disabili e persone in difficoltà</t>
  </si>
  <si>
    <t>Comunità e Scuole</t>
  </si>
  <si>
    <t>SETTORE RESPONSABILE: TERRITORIO AMBIENTE E SUAP</t>
  </si>
  <si>
    <t>CODICE</t>
  </si>
  <si>
    <t>DESCRIZIONE</t>
  </si>
  <si>
    <t xml:space="preserve">n.interventi per controllo su impianti termici </t>
  </si>
  <si>
    <t xml:space="preserve">n. ordinanze emesse per impianti termici </t>
  </si>
  <si>
    <t>N. CERTIFICATI PERVENUTI A SEGUITO DI ORDINANZE</t>
  </si>
  <si>
    <t>N. SOPRALLUOGHI EFFETTUATI A SEGUITO MANCATA OTTEMPERANZA ALL'ORDINANZA</t>
  </si>
  <si>
    <t>ND</t>
  </si>
  <si>
    <t>n.  segnalazione utenti</t>
  </si>
  <si>
    <t>n. sopralluoghi effettuati sul territorio</t>
  </si>
  <si>
    <t>N° illeciti ambientali accertati</t>
  </si>
  <si>
    <t>n. di ordinanze e ingiunzioni in materia ambientale</t>
  </si>
  <si>
    <t>N. sanzioni totali</t>
  </si>
  <si>
    <t>IMPORTO ACCERTATO SANZIONI</t>
  </si>
  <si>
    <t>IMPORTO RISCOSSO SANZIONI</t>
  </si>
  <si>
    <t>% di partecipanti alle campagne di informazione</t>
  </si>
  <si>
    <t xml:space="preserve">n.campagne di informazione </t>
  </si>
  <si>
    <t>n. campagne di informazione alla cittadinanza</t>
  </si>
  <si>
    <t>n. campagne di informazione nelle scuole</t>
  </si>
  <si>
    <t>n.incontri con enti esterni</t>
  </si>
  <si>
    <t>S.U.A.P.</t>
  </si>
  <si>
    <t>NUMERO DI DOMANDE PRESENTATE</t>
  </si>
  <si>
    <t>Di cui DIAP/SCIA</t>
  </si>
  <si>
    <t>DI cui altro sottoposto ad autorizzazione</t>
  </si>
  <si>
    <t xml:space="preserve">NUMERO DI CONFERENZE DI SERVIZIO </t>
  </si>
  <si>
    <t>N° attività presenti sul territorio*</t>
  </si>
  <si>
    <t>* L'unico dato attualmente significativo è quello del censimento 2001 (1176 attività                                                                                                economiche presenti sul territorio) che tuttavia no è mai stato costantemente                                                                                              aggiornato; sarà possibile fornire dati certi ed utili a partire dal 2011 da quando                                                                                                                                                                           si conosceranno i dati dell'ultimo censimento.</t>
  </si>
  <si>
    <t>Nuove attività insediate</t>
  </si>
  <si>
    <t>Attività cessate</t>
  </si>
  <si>
    <t>4*</t>
  </si>
  <si>
    <t>7*</t>
  </si>
  <si>
    <t>N° commercio di vicinato avviate</t>
  </si>
  <si>
    <t>N° attività commerciali avviate</t>
  </si>
  <si>
    <t>h apertura settimanale</t>
  </si>
  <si>
    <t>ore extra orario di apertura dedicate a ricevimento professionisti oltre orario</t>
  </si>
  <si>
    <t>ore di accessibilità telefonica</t>
  </si>
  <si>
    <t>Tempo medio rilascio autorizzazioni</t>
  </si>
  <si>
    <t>Tempo medio istruttoria DIA/SCIA</t>
  </si>
  <si>
    <t>N° incarichi esterni</t>
  </si>
  <si>
    <t>€ incarichi esterni</t>
  </si>
  <si>
    <t>enti esterni gestiti (Pareri)</t>
  </si>
  <si>
    <t>EDILIZIA PRIVATA</t>
  </si>
  <si>
    <t>ALTRI SETTORI COINVOLTI: POLIZIA LOCALE</t>
  </si>
  <si>
    <t>NUMERO DI PRATICHE PRESENTATE (DIA PC-SCIA-CIA-MANUT.ORD..)</t>
  </si>
  <si>
    <t>DI CUI DIA/SCIA</t>
  </si>
  <si>
    <t>DI CUI PERMESSI DI COSTRUIRE</t>
  </si>
  <si>
    <t>GRADO DI CONTROLLO DIA/SCIA</t>
  </si>
  <si>
    <t>richieste di integrazioni rispetto al numero di permessi di costruire presentati</t>
  </si>
  <si>
    <t>26 su 28</t>
  </si>
  <si>
    <t>20 su 30</t>
  </si>
  <si>
    <t>richieste di integrazioni rispetto al numero di dia/Scia presentate</t>
  </si>
  <si>
    <t>100 su 126</t>
  </si>
  <si>
    <t>90 su 130</t>
  </si>
  <si>
    <t>pratiche efficaci/pratiche rilasciate</t>
  </si>
  <si>
    <t>pratiche onerose/totale pratiche presentate</t>
  </si>
  <si>
    <t>n. richieste atti ricevute</t>
  </si>
  <si>
    <t>n. richieste atti rilasciate</t>
  </si>
  <si>
    <t>n.enti esterni gestiti</t>
  </si>
  <si>
    <t>n.pratiche contenzioso presentate</t>
  </si>
  <si>
    <t>n. ricorsi definiti durante l'anno</t>
  </si>
  <si>
    <t>n. ricorsi definiti in sede cautelare durante l'anno</t>
  </si>
  <si>
    <t>n.incontri con legali esterni</t>
  </si>
  <si>
    <t>n. cantieri edili aperti sul territorio</t>
  </si>
  <si>
    <t>n. soprallughi su cantieri con PL</t>
  </si>
  <si>
    <t>n. segnalazioni presunti abusi edilizi</t>
  </si>
  <si>
    <t>n. sopralluoghi effettuati con PL su tutto il territorio a seguito di segnalazioni presunti abusi edilzi</t>
  </si>
  <si>
    <t>n. ordinanze emesse</t>
  </si>
  <si>
    <t>sanzioni accertate dall'ufficio</t>
  </si>
  <si>
    <t>sanzioni riscosse</t>
  </si>
  <si>
    <t>n.autorizzazioni per impianti di telecomunicazione</t>
  </si>
  <si>
    <t>n. attestazioni e certificati edilizi (CDU e C.id. all)</t>
  </si>
  <si>
    <t xml:space="preserve">n. richieste agibilità </t>
  </si>
  <si>
    <t xml:space="preserve">PERSENTUALE DI PRATICHE VERIFICATE IN TEMPI INFERIORI RISPETTO AI  TERMINI DI LEGGE </t>
  </si>
  <si>
    <t xml:space="preserve">PERSENTUALE DI attestazioni e certificati rilasciati IN TEMPI INFERIORI RISPETTO AI  TERMINI DI LEGGE </t>
  </si>
  <si>
    <t>n. presenze a riunioni OOII e commissioni</t>
  </si>
  <si>
    <t>€ INCARICHI ESTERNI</t>
  </si>
  <si>
    <t>ONERI URBANIZZAZIONE</t>
  </si>
  <si>
    <t>NUMERO UTENTI ASSISTITI</t>
  </si>
  <si>
    <t>numero di ore di apertura settimanale</t>
  </si>
  <si>
    <t>ore extra orario di apertura dedicate a ricevimento professionisti</t>
  </si>
  <si>
    <t>ACCESSIBILITA' TELEFONICA</t>
  </si>
  <si>
    <t>NUMERO PIANI ATTUATIVI PRESENTATI IN TOTALE</t>
  </si>
  <si>
    <t>N. piani attuativi conformi al PGT  presentati</t>
  </si>
  <si>
    <t>N. piani attuativi in variante al PGT presentati</t>
  </si>
  <si>
    <t>n. partecipazioni a riunioni OOII e commissioni</t>
  </si>
  <si>
    <t>N. PARTECIPAZIONE A RIUNIONI/CONFERENZE CON ENTI ESTERNI</t>
  </si>
  <si>
    <t>Mq territorio</t>
  </si>
  <si>
    <t>Mq superficie urbana</t>
  </si>
  <si>
    <t>Mq superficie extraurbana</t>
  </si>
  <si>
    <t>Mq edificati</t>
  </si>
  <si>
    <t>Mq non edificabili</t>
  </si>
  <si>
    <t>Mq recupero edifici esistenti (centro storico)</t>
  </si>
  <si>
    <t>Mq nuove edificazioni (piani attuativi e aree di trasformazione)</t>
  </si>
  <si>
    <t>N. piani attuativi approvati</t>
  </si>
  <si>
    <t>n. correzioni errori materiali/rettifiche trattate</t>
  </si>
  <si>
    <t>Tempo medio per l'istruttoria di piani attuativi dalla richiesta alla predisposizione della deliberazione della delibera di adozione (al netto di sospensione enti e OOII terzi)</t>
  </si>
  <si>
    <t>TEMPO TOTALE DELL'ITER DALLA PRESENTAZIONE ALLA APPROVAZIONE DEL PIANO ATTUATIVO</t>
  </si>
  <si>
    <t>N° h apertura settimanale</t>
  </si>
  <si>
    <t>Tutela e valorizzazione del territorio -  sensibilizzazione</t>
  </si>
  <si>
    <t>SCHEDE PROCESSI allegati alla Relazione sulla Performance - Anno 2012
approvata con Deliberazione G.C. n. 48 del 08.11.2013</t>
  </si>
  <si>
    <t xml:space="preserve"> TUTELA DELL'AMBIENTE</t>
  </si>
  <si>
    <t xml:space="preserve">Cittadini ed Imprese </t>
  </si>
  <si>
    <t>Favorire lo snellimento delle procedure per le attività economiche</t>
  </si>
  <si>
    <t>ALTRI SETTORI COINVOLTI: Polizia Locale</t>
  </si>
  <si>
    <t>Cittadini, professionisti ed imprese</t>
  </si>
  <si>
    <t xml:space="preserve">Favorire lo snellimento delle procedure per l'ottenimento dei titoli abilitativi edilizi </t>
  </si>
  <si>
    <t>NUMERO DI ATTESTAZIONI E CERTIFICATI EDILIZI</t>
  </si>
  <si>
    <t>URBANISTICA E GESTIONE DEL TERRITORIO</t>
  </si>
  <si>
    <t>Attuazione dello strumento urbanistico (PGT)</t>
  </si>
  <si>
    <t>ALTRI SETTORI COINVOLTI: Polizia Locale e Patrimonio</t>
  </si>
  <si>
    <t>MANUTENZIONE EDIFICI PUBBLICI</t>
  </si>
  <si>
    <t>CITTADINO</t>
  </si>
  <si>
    <t>mantenimento del patrimonio pubblico finalizzato alla conservazione del bene ed a garantire adeguato livello di qualità e di sicurezza all'utenza</t>
  </si>
  <si>
    <t>PATRIMONIO</t>
  </si>
  <si>
    <t>Tempo medio di intervento su segnalazione (giorni)</t>
  </si>
  <si>
    <t>n° interventi realizzati in ritardo</t>
  </si>
  <si>
    <t>143 (pari al 16% degli interventi)</t>
  </si>
  <si>
    <t>141 (pari al 13% degli interventi)</t>
  </si>
  <si>
    <t>117 (pari al 16,04% degli interventi)</t>
  </si>
  <si>
    <t>120 (pari al 10% degli interventi)</t>
  </si>
  <si>
    <t>% Stato di manutenzione straordinaria del patrimonio programm. (manutenzioni straordinarie programmate/manutenzioni straordinarie liquidate) (*)</t>
  </si>
  <si>
    <t>patrimonio oggetto di manutenzione (mq)</t>
  </si>
  <si>
    <t>Costo medio di manutenzione per mq (*)</t>
  </si>
  <si>
    <t>budget assegnato per manutenzione ordinaria</t>
  </si>
  <si>
    <t xml:space="preserve">budget liquidato per manutenzione ordinaria </t>
  </si>
  <si>
    <t xml:space="preserve">budget assegnato per manutenzione straordinaria (*) </t>
  </si>
  <si>
    <t>budget liquidato per manutenzione straordinaria (*)</t>
  </si>
  <si>
    <t>costo del personale</t>
  </si>
  <si>
    <t>(*) valore teorico stimato, variabile in funzione dell'effettiva attuazione degli interventi straordinari rispetto ai vincoli patto di stabilità interno</t>
  </si>
  <si>
    <t>nota: i valori storici riportati nella presente scheda non sono compatibili con le schede analoghe degli anni precedenti, in quanto elaborati con criteri e capitoli di bilancio differenti</t>
  </si>
  <si>
    <t>PROCESSO: 015.101</t>
  </si>
  <si>
    <t>MANUTENZIONE STRADE</t>
  </si>
  <si>
    <t>157 (pari al 16% degli interventi)</t>
  </si>
  <si>
    <t>155 (pari al 13% degli interventi)</t>
  </si>
  <si>
    <t>71 (pari al 9,17% degli interventi)</t>
  </si>
  <si>
    <t>80 (pari al 10 % degli interventi)</t>
  </si>
  <si>
    <t xml:space="preserve">% Stato di manutenzione straordinaria del patrimonio programm. (manutenzioni straordinarie programmate/manutenzioni straordinarie liquidate) (*) </t>
  </si>
  <si>
    <t>patrimonio complessivo oggetto di manutenzione (Km)</t>
  </si>
  <si>
    <t>patrimonio interessato da interventi di manutenzione (Km)</t>
  </si>
  <si>
    <t xml:space="preserve">Costo unitario manutenzione manto stradale                                                                                          (Costo manutenzione manto stradale / km asfaltate) (*) </t>
  </si>
  <si>
    <t>budget liquidato per manutenzione ordinaria</t>
  </si>
  <si>
    <t xml:space="preserve">budget liquidato per manutenzione straordinaria (*) </t>
  </si>
  <si>
    <t>PROCESSO: 015.102</t>
  </si>
  <si>
    <t>mantenimento del patrimonio pubblico finalizzato alla conservazione del bene ed a garantire adeguato livello di qualità e di sicurezza all'utenzaqualità e di sicurezza all'utenza</t>
  </si>
  <si>
    <t>MANUTENZIONE   SCUOLE</t>
  </si>
  <si>
    <t>103 (pari al 16% degli interventi)</t>
  </si>
  <si>
    <t>101 (pari al 13% degli interventi)</t>
  </si>
  <si>
    <t>114 (pari al 8,44% degli interventi)</t>
  </si>
  <si>
    <t>103(pari al 10% degli interventi)</t>
  </si>
  <si>
    <t>Costo medio di manutenzione per mq</t>
  </si>
  <si>
    <t>soddisfazione utenti rispetto alle necessità manutentive - personale scolastico</t>
  </si>
  <si>
    <t>soddisfazione utenti rispetto alle necessità manutentive - genitori</t>
  </si>
  <si>
    <t>PROCESSO: 015.103</t>
  </si>
  <si>
    <t xml:space="preserve">ALTRI SETTORI COINVOLTI: </t>
  </si>
  <si>
    <t>VERDE PUBBLICO</t>
  </si>
  <si>
    <t>mantenimento e decoro delle aree a verde pubblico finalizzato alla conservazione del bene ed a garantire adeguato livello di qualità e di sicurezza all'utenza</t>
  </si>
  <si>
    <t>rapporto n° residenti/mq verde</t>
  </si>
  <si>
    <t>PROCESSO: 096.101</t>
  </si>
  <si>
    <t>SETTORE RESPONSABILE: POLIZIA LOCALE E PROTEZIONE CIVILE</t>
  </si>
  <si>
    <t>numero km di rete viaria</t>
  </si>
  <si>
    <t>numero totale incidenti stradali rilevati</t>
  </si>
  <si>
    <t>numero totale sinistri stradali con feriti sul totale dei rilevati</t>
  </si>
  <si>
    <t>numero totale incidenti stradali senza feriti sul totale rilevati</t>
  </si>
  <si>
    <t>numero totale sinistri stradali prognosi riservata/mortali sul totale dei rilevati</t>
  </si>
  <si>
    <t>numero totale sanzioni accertate</t>
  </si>
  <si>
    <t>numero totale sanzioni accertate a seguito di incidente stradale</t>
  </si>
  <si>
    <t>numero sanzioni incassate sul totale</t>
  </si>
  <si>
    <t>tempo medio d'intervento per segnalazioni di sinistro stradale (da ricezione chiamata ad inizio intervento)</t>
  </si>
  <si>
    <t>10 minuti</t>
  </si>
  <si>
    <t>8 minuti</t>
  </si>
  <si>
    <t>7 minuti</t>
  </si>
  <si>
    <t>5 min</t>
  </si>
  <si>
    <t>tempo medio d'intervento per segnalazioni di sinistro stradale (da inizio intervento a chiusura intervento)</t>
  </si>
  <si>
    <t>2,30 h</t>
  </si>
  <si>
    <t>2,10 h</t>
  </si>
  <si>
    <t>2,00 h</t>
  </si>
  <si>
    <t>52 min</t>
  </si>
  <si>
    <t>1,45 h</t>
  </si>
  <si>
    <t>numero ricorsi relativi a sanzioni elevate a seguito di sinistri stradali</t>
  </si>
  <si>
    <t>N. D.</t>
  </si>
  <si>
    <t>numero ricorsi vinti relativi a sinistri</t>
  </si>
  <si>
    <t>in attesa di sentenza</t>
  </si>
  <si>
    <t>numero posti di controllo generico</t>
  </si>
  <si>
    <t>numero posti di controllo finalizzati alla guida in stato di ebbrezza</t>
  </si>
  <si>
    <t xml:space="preserve">numero persone sottoposte a pre test </t>
  </si>
  <si>
    <t>numero posti di controllo finalizzati al rilevamento della velocità</t>
  </si>
  <si>
    <t>numero sanzioni elevate per superamento limiti di velocità</t>
  </si>
  <si>
    <t>numero di patenti ritirate</t>
  </si>
  <si>
    <t>PEDIBUS:partecipanti sul numero totale della popolazione scolastica coinvolta</t>
  </si>
  <si>
    <t>non previsto</t>
  </si>
  <si>
    <t>51/179</t>
  </si>
  <si>
    <t>46/113</t>
  </si>
  <si>
    <t>PEDIBUS: numero genitori disponibili a partecipare sul totale coinvolti</t>
  </si>
  <si>
    <t>PEDIBUS: numero giornate interessata al servizio</t>
  </si>
  <si>
    <t>SICUREZZA STRADALE</t>
  </si>
  <si>
    <t>UTENTI DELLA STRADA (pedoni e conducenti)</t>
  </si>
  <si>
    <t>PREVENZIONE E MIGLIOR SICUREZZA STRADALE</t>
  </si>
  <si>
    <t>PEDIBUS: numero percorsi individuati</t>
  </si>
  <si>
    <t>numero personale coinvolto</t>
  </si>
  <si>
    <t>numero popolazione scolastica coinvolta sul totale presente</t>
  </si>
  <si>
    <t>EDUCAZIONE STRADALE</t>
  </si>
  <si>
    <t>POPOLAZIONE SCOLASTICA</t>
  </si>
  <si>
    <t>ISTRUZIONE NELL'AMBITO DELLA CIRCOLAZIONE STRADALE</t>
  </si>
  <si>
    <t>numero esercizi commerciali in sede fissa e ambulante/pubblici esercizi controllati sul totale presenti sul territorio</t>
  </si>
  <si>
    <t>76/223</t>
  </si>
  <si>
    <t>80/224</t>
  </si>
  <si>
    <t>105/229</t>
  </si>
  <si>
    <t>144/232</t>
  </si>
  <si>
    <t>150/230</t>
  </si>
  <si>
    <t>153/234</t>
  </si>
  <si>
    <t>numero persone identificate all'interno dei pubblici esercizi</t>
  </si>
  <si>
    <t>numero verbali redatti in materia di commercio</t>
  </si>
  <si>
    <t>numero autorizzazioni rilasciate per il commercio su area pubblica</t>
  </si>
  <si>
    <t>tempo medio di definizione della pratica (dalla presentazione istanza al rilascio)</t>
  </si>
  <si>
    <t>30 gg</t>
  </si>
  <si>
    <t>numero occupazioni suolo pubblico rilasciate</t>
  </si>
  <si>
    <t>4,30 gg</t>
  </si>
  <si>
    <t>4,40 gg</t>
  </si>
  <si>
    <t>4,35 gg</t>
  </si>
  <si>
    <t>4,38 gg</t>
  </si>
  <si>
    <t>4 gg</t>
  </si>
  <si>
    <t>4,29 gg</t>
  </si>
  <si>
    <t>numero autorizzazioni pubblico spettacolo rilasciate</t>
  </si>
  <si>
    <t>20 gg</t>
  </si>
  <si>
    <t>numero sopralluoghi in cantieri sul totale di pratiche edilizie presentate</t>
  </si>
  <si>
    <t>21/215</t>
  </si>
  <si>
    <t>4/240</t>
  </si>
  <si>
    <t>10/295</t>
  </si>
  <si>
    <t>18/310</t>
  </si>
  <si>
    <t>18/650</t>
  </si>
  <si>
    <t>numero abusi edilizi riscontrati</t>
  </si>
  <si>
    <t>numero notizie di reati inoltrate alla Procura in materia edilizia/sicurezza sul lavoro</t>
  </si>
  <si>
    <t>numero autorizzazioni e/o licenze di Polizia Amministrativa rilasciate</t>
  </si>
  <si>
    <t>TUTELA DELL'ORDINAMENTO</t>
  </si>
  <si>
    <t>PRIVATI E ASSOCIAZIONI</t>
  </si>
  <si>
    <t>EQUITA' E REPRESSIONE DEGLI ABUSI</t>
  </si>
  <si>
    <t xml:space="preserve">TERRITORIO, AMBIENTE E SUAP </t>
  </si>
  <si>
    <t xml:space="preserve">× Domande presentate </t>
  </si>
  <si>
    <t>× Domande soddisfatte  per tutto il periodo di centro estivo</t>
  </si>
  <si>
    <t>× Nr. utenti totale</t>
  </si>
  <si>
    <t>n° utenti alunni elementare per 8 settimane</t>
  </si>
  <si>
    <t>n° utenti alunni media per 5 settimane</t>
  </si>
  <si>
    <t>n° utenti alunni materna per 5 settimane</t>
  </si>
  <si>
    <t xml:space="preserve">n. utenti disabili. Gli utenti disabili necessitano di educatori in rapporto 1/1 </t>
  </si>
  <si>
    <t>N° utenti morosi</t>
  </si>
  <si>
    <t>costo del servizio per  incarico alla Cooperativa</t>
  </si>
  <si>
    <t>costo del servizio per utenti disabili</t>
  </si>
  <si>
    <t>totale costo servizio centro estivo</t>
  </si>
  <si>
    <t>costo servizio per utente</t>
  </si>
  <si>
    <t>costo servizio per utente disabile</t>
  </si>
  <si>
    <t>accertato (bollettato)</t>
  </si>
  <si>
    <t>incassato</t>
  </si>
  <si>
    <t>€ retta massima centro estivo</t>
  </si>
  <si>
    <t>€ retta media centro estivo</t>
  </si>
  <si>
    <t>n. settimane di apertura</t>
  </si>
  <si>
    <t>n. ore giornaliere</t>
  </si>
  <si>
    <t xml:space="preserve">gradimento del servizio                                                                                                                      (indagine condotta dalla cooperativa) </t>
  </si>
  <si>
    <t>ottimo</t>
  </si>
  <si>
    <t xml:space="preserve">ottimo </t>
  </si>
  <si>
    <t>ottimo per almeno 60% dei questionari restituiti</t>
  </si>
  <si>
    <t>70% OTTIMO 30%BUONO</t>
  </si>
  <si>
    <t>PROCESSO: 045.104</t>
  </si>
  <si>
    <t>CENTRO ESTIVO</t>
  </si>
  <si>
    <t>FAMIGLIE</t>
  </si>
  <si>
    <t xml:space="preserve">assistenza ai ragazzi  nel periodo estivo giugno-agosto </t>
  </si>
  <si>
    <t>EDUCAZIONE</t>
  </si>
  <si>
    <t>ENTRATE TOTALI SERVIZIO PRE E POST SCUOLA</t>
  </si>
  <si>
    <t>COSTI TOTALI DEL SERVIZIO DI PRE E POST SCUOLA</t>
  </si>
  <si>
    <t>TOTALE ALUNNI INFANZIA E PRIMARIA</t>
  </si>
  <si>
    <t>TOTALE ALUNNI CHE UTILIZZANO IL SERVIZIO</t>
  </si>
  <si>
    <t>%DI SODDISFAZIONE DELLE RICHIESTE</t>
  </si>
  <si>
    <t>Bollettazione mensile</t>
  </si>
  <si>
    <t>bollettazione annuale</t>
  </si>
  <si>
    <t>% DI MOROSITA'</t>
  </si>
  <si>
    <t>in fase di rilevamento</t>
  </si>
  <si>
    <t>PROCESSO: 045.103</t>
  </si>
  <si>
    <t>PRE E POST SCUOLA</t>
  </si>
  <si>
    <t>assistenza ai ragazzi in orari extra scolastici mattino e pomeridiano</t>
  </si>
  <si>
    <t>avere un supporto per andare a scuola</t>
  </si>
  <si>
    <t>SETTORE RESPONSABILE:EDUCAZIONE, BIBLIOTECA E SPORT</t>
  </si>
  <si>
    <t>ENTRATE TOTALI SERVIZIO TRASPORTO</t>
  </si>
  <si>
    <t>costo del servizio di trasporto</t>
  </si>
  <si>
    <t>costo del servizio di assistenza allo scuolabus</t>
  </si>
  <si>
    <t>costo totale del servizio</t>
  </si>
  <si>
    <t>n. alunni che utilizzano il servizio</t>
  </si>
  <si>
    <t>costo del servizio per alunno</t>
  </si>
  <si>
    <t>bollettazione mensile</t>
  </si>
  <si>
    <t>km giornalieri</t>
  </si>
  <si>
    <t>km annuali</t>
  </si>
  <si>
    <t>costo del servizio per km</t>
  </si>
  <si>
    <t>in corso di rilevamento</t>
  </si>
  <si>
    <t>PROCESSO: 045.101</t>
  </si>
  <si>
    <t>TRASPORTO SCOLASTICO</t>
  </si>
  <si>
    <t xml:space="preserve">Offrire alle società sportive le strutture idonee allo svolgimento della propria attività e il calendario di utilizzo per campionati e allenamenti </t>
  </si>
  <si>
    <t>ENTRATE TOTALI GESTIONE PALESTRE</t>
  </si>
  <si>
    <t>accertato per utilizzo palestre</t>
  </si>
  <si>
    <t xml:space="preserve">COSTI TOTALI DELLA GESTIONE PALESTRE </t>
  </si>
  <si>
    <t>N. societa sportive  del territorio che utilizzano le palestre</t>
  </si>
  <si>
    <t>N. palestre disponibili per l'utilizzo</t>
  </si>
  <si>
    <t xml:space="preserve">N. richiestre presentate dalle societa' sportive </t>
  </si>
  <si>
    <t>n. atleti residenti 4  - 16 anni</t>
  </si>
  <si>
    <t>% DI MOROSITA' RECUPERATE</t>
  </si>
  <si>
    <t xml:space="preserve">NUMERO DI segnalazioni </t>
  </si>
  <si>
    <t>TEMPI PRENOTAZIONE</t>
  </si>
  <si>
    <t>immediata</t>
  </si>
  <si>
    <t>IMMEDIATA</t>
  </si>
  <si>
    <t>NUMERO ORE OCCUPATE DATO ANNUALE</t>
  </si>
  <si>
    <t>NUMERO ORE DISPONIBILI</t>
  </si>
  <si>
    <t>% di saturazione</t>
  </si>
  <si>
    <t>PROCESSO: 062.101</t>
  </si>
  <si>
    <t>GESTIONE PALESTRE</t>
  </si>
  <si>
    <t>società sportive del territorio</t>
  </si>
  <si>
    <t>PATRIMONIO per le manutenzioni</t>
  </si>
  <si>
    <r>
      <t xml:space="preserve">5.317,00
</t>
    </r>
    <r>
      <rPr>
        <sz val="11"/>
        <rFont val="Arial"/>
        <family val="2"/>
      </rPr>
      <t>Il costo del servizio si è ridotto pur avendo una riduzione di quasi il 50% del fondo sociale regionale, in quanto si è avuta una leggera riduzione delle spese, ma sono considerevolmente aumentate le entrate, sia per un aumento delle rette, ma soprattutto per il dimezzamento del tasso di morosità</t>
    </r>
  </si>
  <si>
    <r>
      <t>32,32%</t>
    </r>
    <r>
      <rPr>
        <b/>
        <sz val="12"/>
        <rFont val="Arial"/>
        <family val="2"/>
      </rPr>
      <t xml:space="preserve">
</t>
    </r>
    <r>
      <rPr>
        <sz val="11"/>
        <rFont val="Arial"/>
        <family val="2"/>
      </rPr>
      <t>La percentuale di copertura del servizio è aumentata, pur con la riduzione del fondo sociale regionale. Ciò è dovuto ad una leggera riduzione delle spese, ma al considerevo aumento delle entrate, sia per un aumento delle rette, ma soprattutto per il dimezzamento del tasso di morosità</t>
    </r>
  </si>
  <si>
    <r>
      <t>&lt; 7 gg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dalla visita domiciliare dell'assistente sociale, finalizzata alla valutazione dell'ammissibilità della richiesta e della tipologia del servizio da attivare, il servizio è sempre stato attivato entro la settimana successiva.</t>
    </r>
  </si>
  <si>
    <r>
      <t xml:space="preserve">86%
</t>
    </r>
    <r>
      <rPr>
        <sz val="11"/>
        <rFont val="Arial"/>
        <family val="2"/>
      </rPr>
      <t>sono state presentate complessivamente (sad e mensa) n. 29 richieste nel corso dell'anno.
Ne sono state accolte 25 (18-sad e 7-mensa). 
Quattro domande non sono state accolte ( 2 sad e 2 pasti) in quanto prima dell'attivazione del servizio l'utente ha deciso soluzioni alternative</t>
    </r>
  </si>
  <si>
    <r>
      <t>94%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sono state presentate complessivamente (sad e mensa) n. 31 richieste nel corso dell'anno.
Ne sono state accolte 29 (15-sad e 14-mensa). 
Due domande non sono state accolte in quanto prima dell'attivazione del servizio l'utente ha deciso soluzioni alternative</t>
    </r>
  </si>
  <si>
    <r>
      <t>1.708,00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la riduzione del costo individuale è dovuto ad un aumento degli utenti, da 76 del 2010 a 83 nel 2011</t>
    </r>
  </si>
  <si>
    <r>
      <t>1.587,00</t>
    </r>
    <r>
      <rPr>
        <sz val="18"/>
        <rFont val="Arial"/>
        <family val="2"/>
      </rPr>
      <t xml:space="preserve">
</t>
    </r>
    <r>
      <rPr>
        <sz val="11"/>
        <rFont val="Arial"/>
        <family val="2"/>
      </rPr>
      <t>la riduzione del costo individuale è dovuto ad un aumento degli utenti e una riduzione del costo a seguito di nuova gara d'appalto</t>
    </r>
  </si>
  <si>
    <t>NUMERO PRATICHE DI CONTENZIOSO PRESENTATE</t>
  </si>
  <si>
    <t>NUMERO INCONTRI CON LEGALI ESTERNI</t>
  </si>
  <si>
    <t>NUMERO INCARICHI ESTERNI</t>
  </si>
  <si>
    <t>SERVIZI SOCIALI - SERVIZI DI TRASPORTO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</si>
</sst>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%"/>
    <numFmt numFmtId="167" formatCode="_-[$€-410]\ * #,##0.00_-;\-[$€-410]\ * #,##0.00_-;_-[$€-410]\ * &quot;-&quot;??_-;_-@_-"/>
    <numFmt numFmtId="168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sz val="14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 Unicode MS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i/>
      <sz val="14"/>
      <color indexed="8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8"/>
      <color indexed="10"/>
      <name val="Times New Roman"/>
      <family val="1"/>
    </font>
    <font>
      <sz val="18"/>
      <color indexed="8"/>
      <name val="Arial"/>
      <family val="2"/>
    </font>
    <font>
      <b/>
      <sz val="13"/>
      <name val="Arial"/>
      <family val="2"/>
    </font>
    <font>
      <sz val="11"/>
      <color indexed="20"/>
      <name val="Calibri"/>
      <family val="2"/>
    </font>
    <font>
      <sz val="13"/>
      <name val="Arial"/>
      <family val="2"/>
    </font>
    <font>
      <sz val="18"/>
      <name val="Calibri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9" fillId="20" borderId="0" applyNumberFormat="0" applyBorder="0" applyAlignment="0" applyProtection="0"/>
    <xf numFmtId="0" fontId="58" fillId="21" borderId="1" applyNumberFormat="0" applyAlignment="0" applyProtection="0"/>
    <xf numFmtId="0" fontId="59" fillId="0" borderId="2" applyNumberFormat="0" applyFill="0" applyAlignment="0" applyProtection="0"/>
    <xf numFmtId="0" fontId="60" fillId="22" borderId="3" applyNumberForma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44" fontId="1" fillId="0" borderId="0" applyFont="0" applyFill="0" applyBorder="0" applyAlignment="0" applyProtection="0"/>
    <xf numFmtId="0" fontId="61" fillId="29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0" fontId="63" fillId="21" borderId="5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0" fontId="72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9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43" fontId="9" fillId="0" borderId="10" xfId="45" applyFont="1" applyFill="1" applyBorder="1" applyAlignment="1">
      <alignment/>
    </xf>
    <xf numFmtId="43" fontId="9" fillId="0" borderId="10" xfId="45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0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9" fontId="17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43" fontId="9" fillId="0" borderId="10" xfId="45" applyFont="1" applyFill="1" applyBorder="1" applyAlignment="1">
      <alignment horizontal="right"/>
    </xf>
    <xf numFmtId="165" fontId="9" fillId="0" borderId="10" xfId="45" applyNumberFormat="1" applyFont="1" applyFill="1" applyBorder="1" applyAlignment="1">
      <alignment horizontal="right"/>
    </xf>
    <xf numFmtId="165" fontId="17" fillId="0" borderId="10" xfId="4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1" fontId="9" fillId="0" borderId="10" xfId="0" applyNumberFormat="1" applyFont="1" applyFill="1" applyBorder="1" applyAlignment="1">
      <alignment horizontal="right" wrapText="1"/>
    </xf>
    <xf numFmtId="10" fontId="9" fillId="0" borderId="10" xfId="52" applyNumberFormat="1" applyFont="1" applyFill="1" applyBorder="1" applyAlignment="1">
      <alignment horizontal="right"/>
    </xf>
    <xf numFmtId="165" fontId="9" fillId="0" borderId="10" xfId="45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17" fillId="0" borderId="10" xfId="0" applyNumberFormat="1" applyFont="1" applyFill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9" fontId="7" fillId="0" borderId="10" xfId="52" applyFont="1" applyBorder="1" applyAlignment="1">
      <alignment horizontal="right"/>
    </xf>
    <xf numFmtId="9" fontId="7" fillId="0" borderId="10" xfId="52" applyFont="1" applyFill="1" applyBorder="1" applyAlignment="1">
      <alignment horizontal="right"/>
    </xf>
    <xf numFmtId="165" fontId="7" fillId="0" borderId="10" xfId="45" applyNumberFormat="1" applyFont="1" applyBorder="1" applyAlignment="1">
      <alignment horizontal="right"/>
    </xf>
    <xf numFmtId="43" fontId="7" fillId="0" borderId="10" xfId="45" applyFont="1" applyBorder="1" applyAlignment="1">
      <alignment horizontal="right"/>
    </xf>
    <xf numFmtId="43" fontId="7" fillId="0" borderId="10" xfId="45" applyFont="1" applyFill="1" applyBorder="1" applyAlignment="1">
      <alignment horizontal="right" wrapText="1"/>
    </xf>
    <xf numFmtId="43" fontId="7" fillId="0" borderId="10" xfId="45" applyFont="1" applyFill="1" applyBorder="1" applyAlignment="1">
      <alignment horizontal="right"/>
    </xf>
    <xf numFmtId="165" fontId="7" fillId="0" borderId="10" xfId="45" applyNumberFormat="1" applyFont="1" applyFill="1" applyBorder="1" applyAlignment="1">
      <alignment horizontal="right"/>
    </xf>
    <xf numFmtId="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10" fontId="9" fillId="0" borderId="10" xfId="52" applyNumberFormat="1" applyFont="1" applyFill="1" applyBorder="1" applyAlignment="1">
      <alignment/>
    </xf>
    <xf numFmtId="10" fontId="9" fillId="0" borderId="10" xfId="52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0" fontId="73" fillId="0" borderId="10" xfId="52" applyNumberFormat="1" applyFont="1" applyBorder="1" applyAlignment="1">
      <alignment horizontal="right"/>
    </xf>
    <xf numFmtId="10" fontId="73" fillId="0" borderId="10" xfId="5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3" fontId="5" fillId="0" borderId="10" xfId="45" applyFont="1" applyFill="1" applyBorder="1" applyAlignment="1">
      <alignment horizontal="right"/>
    </xf>
    <xf numFmtId="0" fontId="73" fillId="0" borderId="10" xfId="0" applyFont="1" applyBorder="1" applyAlignment="1">
      <alignment/>
    </xf>
    <xf numFmtId="4" fontId="73" fillId="0" borderId="10" xfId="0" applyNumberFormat="1" applyFont="1" applyBorder="1" applyAlignment="1">
      <alignment/>
    </xf>
    <xf numFmtId="10" fontId="73" fillId="0" borderId="10" xfId="0" applyNumberFormat="1" applyFont="1" applyBorder="1" applyAlignment="1">
      <alignment/>
    </xf>
    <xf numFmtId="10" fontId="73" fillId="0" borderId="10" xfId="0" applyNumberFormat="1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3" fontId="22" fillId="36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20" fillId="36" borderId="10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9" fontId="28" fillId="36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9" fontId="22" fillId="36" borderId="10" xfId="0" applyNumberFormat="1" applyFont="1" applyFill="1" applyBorder="1" applyAlignment="1">
      <alignment horizontal="center"/>
    </xf>
    <xf numFmtId="9" fontId="28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/>
    </xf>
    <xf numFmtId="9" fontId="8" fillId="36" borderId="10" xfId="0" applyNumberFormat="1" applyFont="1" applyFill="1" applyBorder="1" applyAlignment="1">
      <alignment horizont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/>
    </xf>
    <xf numFmtId="9" fontId="22" fillId="36" borderId="10" xfId="52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" fontId="23" fillId="36" borderId="10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 wrapText="1"/>
    </xf>
    <xf numFmtId="9" fontId="23" fillId="36" borderId="10" xfId="0" applyNumberFormat="1" applyFont="1" applyFill="1" applyBorder="1" applyAlignment="1">
      <alignment horizontal="center" wrapText="1"/>
    </xf>
    <xf numFmtId="9" fontId="22" fillId="0" borderId="10" xfId="52" applyFont="1" applyBorder="1" applyAlignment="1">
      <alignment horizontal="center"/>
    </xf>
    <xf numFmtId="10" fontId="28" fillId="36" borderId="10" xfId="0" applyNumberFormat="1" applyFont="1" applyFill="1" applyBorder="1" applyAlignment="1">
      <alignment horizontal="center" wrapText="1"/>
    </xf>
    <xf numFmtId="9" fontId="23" fillId="36" borderId="10" xfId="0" applyNumberFormat="1" applyFont="1" applyFill="1" applyBorder="1" applyAlignment="1">
      <alignment horizontal="center"/>
    </xf>
    <xf numFmtId="9" fontId="30" fillId="0" borderId="10" xfId="0" applyNumberFormat="1" applyFont="1" applyFill="1" applyBorder="1" applyAlignment="1">
      <alignment horizontal="center" wrapText="1"/>
    </xf>
    <xf numFmtId="10" fontId="28" fillId="0" borderId="10" xfId="0" applyNumberFormat="1" applyFont="1" applyBorder="1" applyAlignment="1">
      <alignment horizontal="center" wrapText="1"/>
    </xf>
    <xf numFmtId="9" fontId="23" fillId="0" borderId="10" xfId="0" applyNumberFormat="1" applyFont="1" applyBorder="1" applyAlignment="1">
      <alignment horizontal="center"/>
    </xf>
    <xf numFmtId="9" fontId="30" fillId="36" borderId="10" xfId="0" applyNumberFormat="1" applyFont="1" applyFill="1" applyBorder="1" applyAlignment="1">
      <alignment horizontal="center" vertical="center" wrapText="1"/>
    </xf>
    <xf numFmtId="9" fontId="28" fillId="36" borderId="10" xfId="0" applyNumberFormat="1" applyFont="1" applyFill="1" applyBorder="1" applyAlignment="1">
      <alignment horizontal="center" vertical="center" wrapText="1"/>
    </xf>
    <xf numFmtId="9" fontId="37" fillId="36" borderId="10" xfId="52" applyFont="1" applyFill="1" applyBorder="1" applyAlignment="1">
      <alignment horizontal="center" vertical="center" wrapText="1"/>
    </xf>
    <xf numFmtId="9" fontId="23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9" fontId="19" fillId="36" borderId="10" xfId="0" applyNumberFormat="1" applyFont="1" applyFill="1" applyBorder="1" applyAlignment="1">
      <alignment horizontal="center" vertical="center" wrapText="1"/>
    </xf>
    <xf numFmtId="4" fontId="37" fillId="36" borderId="10" xfId="0" applyNumberFormat="1" applyFont="1" applyFill="1" applyBorder="1" applyAlignment="1">
      <alignment horizontal="center" vertical="center"/>
    </xf>
    <xf numFmtId="9" fontId="23" fillId="36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6" fontId="28" fillId="0" borderId="10" xfId="43" applyNumberFormat="1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4" fillId="0" borderId="0" xfId="48">
      <alignment/>
      <protection/>
    </xf>
    <xf numFmtId="3" fontId="2" fillId="0" borderId="10" xfId="48" applyNumberFormat="1" applyFont="1" applyFill="1" applyBorder="1" applyAlignment="1">
      <alignment horizontal="center" vertical="center" wrapText="1"/>
      <protection/>
    </xf>
    <xf numFmtId="3" fontId="2" fillId="0" borderId="10" xfId="48" applyNumberFormat="1" applyFont="1" applyBorder="1" applyAlignment="1">
      <alignment horizontal="center" vertical="center" wrapText="1"/>
      <protection/>
    </xf>
    <xf numFmtId="0" fontId="2" fillId="37" borderId="10" xfId="48" applyFont="1" applyFill="1" applyBorder="1" applyAlignment="1">
      <alignment horizontal="center" vertical="center" wrapText="1"/>
      <protection/>
    </xf>
    <xf numFmtId="0" fontId="38" fillId="0" borderId="10" xfId="48" applyFont="1" applyFill="1" applyBorder="1" applyAlignment="1">
      <alignment vertical="center" wrapText="1"/>
      <protection/>
    </xf>
    <xf numFmtId="0" fontId="38" fillId="0" borderId="10" xfId="48" applyFont="1" applyFill="1" applyBorder="1" applyAlignment="1">
      <alignment horizontal="center" vertical="center" wrapText="1"/>
      <protection/>
    </xf>
    <xf numFmtId="3" fontId="15" fillId="0" borderId="10" xfId="48" applyNumberFormat="1" applyFont="1" applyFill="1" applyBorder="1" applyAlignment="1">
      <alignment horizontal="center" vertical="center" wrapText="1"/>
      <protection/>
    </xf>
    <xf numFmtId="0" fontId="42" fillId="0" borderId="10" xfId="48" applyFont="1" applyFill="1" applyBorder="1" applyAlignment="1">
      <alignment horizontal="center" vertical="center" wrapText="1"/>
      <protection/>
    </xf>
    <xf numFmtId="0" fontId="30" fillId="0" borderId="10" xfId="48" applyFont="1" applyFill="1" applyBorder="1" applyAlignment="1">
      <alignment horizontal="center" vertical="center" wrapText="1"/>
      <protection/>
    </xf>
    <xf numFmtId="0" fontId="30" fillId="0" borderId="10" xfId="48" applyFont="1" applyFill="1" applyBorder="1">
      <alignment/>
      <protection/>
    </xf>
    <xf numFmtId="0" fontId="30" fillId="0" borderId="10" xfId="48" applyFont="1" applyFill="1" applyBorder="1" applyAlignment="1">
      <alignment wrapText="1"/>
      <protection/>
    </xf>
    <xf numFmtId="0" fontId="41" fillId="0" borderId="10" xfId="33" applyNumberFormat="1" applyFont="1" applyFill="1" applyBorder="1" applyAlignment="1" applyProtection="1">
      <alignment horizontal="center" vertical="center" wrapText="1"/>
      <protection/>
    </xf>
    <xf numFmtId="0" fontId="41" fillId="0" borderId="10" xfId="33" applyNumberFormat="1" applyFont="1" applyFill="1" applyBorder="1" applyAlignment="1" applyProtection="1">
      <alignment horizontal="left" vertical="center" wrapText="1"/>
      <protection/>
    </xf>
    <xf numFmtId="0" fontId="74" fillId="0" borderId="10" xfId="49" applyFont="1" applyFill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1" xfId="48" applyFont="1" applyFill="1" applyBorder="1" applyAlignment="1">
      <alignment wrapText="1"/>
      <protection/>
    </xf>
    <xf numFmtId="0" fontId="7" fillId="0" borderId="10" xfId="48" applyFont="1" applyFill="1" applyBorder="1">
      <alignment/>
      <protection/>
    </xf>
    <xf numFmtId="0" fontId="7" fillId="0" borderId="10" xfId="48" applyFont="1" applyFill="1" applyBorder="1" applyAlignment="1">
      <alignment wrapText="1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0" fontId="42" fillId="0" borderId="10" xfId="48" applyFont="1" applyBorder="1" applyAlignment="1">
      <alignment horizontal="center" vertical="center" wrapText="1"/>
      <protection/>
    </xf>
    <xf numFmtId="4" fontId="9" fillId="0" borderId="10" xfId="48" applyNumberFormat="1" applyFont="1" applyBorder="1" applyAlignment="1">
      <alignment horizontal="right"/>
      <protection/>
    </xf>
    <xf numFmtId="4" fontId="17" fillId="0" borderId="10" xfId="48" applyNumberFormat="1" applyFont="1" applyFill="1" applyBorder="1" applyAlignment="1">
      <alignment horizontal="right" wrapText="1"/>
      <protection/>
    </xf>
    <xf numFmtId="4" fontId="17" fillId="0" borderId="10" xfId="48" applyNumberFormat="1" applyFont="1" applyFill="1" applyBorder="1" applyAlignment="1">
      <alignment horizontal="right"/>
      <protection/>
    </xf>
    <xf numFmtId="4" fontId="9" fillId="0" borderId="10" xfId="48" applyNumberFormat="1" applyFont="1" applyFill="1" applyBorder="1" applyAlignment="1">
      <alignment horizontal="right"/>
      <protection/>
    </xf>
    <xf numFmtId="10" fontId="9" fillId="0" borderId="10" xfId="48" applyNumberFormat="1" applyFont="1" applyFill="1" applyBorder="1" applyAlignment="1">
      <alignment horizontal="right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4" fontId="9" fillId="0" borderId="10" xfId="48" applyNumberFormat="1" applyFont="1" applyFill="1" applyBorder="1" applyAlignment="1">
      <alignment horizontal="right" wrapText="1"/>
      <protection/>
    </xf>
    <xf numFmtId="3" fontId="73" fillId="0" borderId="10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2" fontId="73" fillId="0" borderId="10" xfId="0" applyNumberFormat="1" applyFont="1" applyFill="1" applyBorder="1" applyAlignment="1">
      <alignment horizontal="center" vertical="center"/>
    </xf>
    <xf numFmtId="167" fontId="73" fillId="0" borderId="10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167" fontId="73" fillId="0" borderId="10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 wrapText="1"/>
    </xf>
    <xf numFmtId="43" fontId="73" fillId="0" borderId="10" xfId="0" applyNumberFormat="1" applyFont="1" applyBorder="1" applyAlignment="1">
      <alignment horizontal="right" vertical="center" wrapText="1"/>
    </xf>
    <xf numFmtId="44" fontId="73" fillId="0" borderId="10" xfId="63" applyFont="1" applyFill="1" applyBorder="1" applyAlignment="1">
      <alignment vertical="center" wrapText="1"/>
    </xf>
    <xf numFmtId="167" fontId="73" fillId="0" borderId="10" xfId="0" applyNumberFormat="1" applyFont="1" applyBorder="1" applyAlignment="1">
      <alignment horizontal="center" vertical="center" wrapText="1"/>
    </xf>
    <xf numFmtId="44" fontId="73" fillId="0" borderId="10" xfId="63" applyFont="1" applyFill="1" applyBorder="1" applyAlignment="1">
      <alignment horizontal="center" vertical="center" wrapText="1"/>
    </xf>
    <xf numFmtId="167" fontId="7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/>
    </xf>
    <xf numFmtId="0" fontId="0" fillId="0" borderId="10" xfId="0" applyBorder="1" applyAlignment="1">
      <alignment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165" fontId="73" fillId="0" borderId="10" xfId="45" applyNumberFormat="1" applyFont="1" applyBorder="1" applyAlignment="1">
      <alignment horizontal="center" vertical="center" wrapText="1"/>
    </xf>
    <xf numFmtId="165" fontId="73" fillId="0" borderId="10" xfId="45" applyNumberFormat="1" applyFont="1" applyFill="1" applyBorder="1" applyAlignment="1">
      <alignment horizontal="center" vertical="center" wrapText="1"/>
    </xf>
    <xf numFmtId="44" fontId="73" fillId="0" borderId="10" xfId="63" applyFont="1" applyBorder="1" applyAlignment="1">
      <alignment horizontal="right" vertical="center"/>
    </xf>
    <xf numFmtId="44" fontId="73" fillId="0" borderId="10" xfId="63" applyFont="1" applyBorder="1" applyAlignment="1">
      <alignment vertical="center"/>
    </xf>
    <xf numFmtId="0" fontId="73" fillId="0" borderId="10" xfId="0" applyFont="1" applyBorder="1" applyAlignment="1">
      <alignment horizontal="right" vertical="center"/>
    </xf>
    <xf numFmtId="0" fontId="10" fillId="38" borderId="10" xfId="0" applyFont="1" applyFill="1" applyBorder="1" applyAlignment="1">
      <alignment vertical="center" wrapText="1"/>
    </xf>
    <xf numFmtId="2" fontId="73" fillId="0" borderId="10" xfId="0" applyNumberFormat="1" applyFont="1" applyBorder="1" applyAlignment="1">
      <alignment horizontal="center" vertical="center"/>
    </xf>
    <xf numFmtId="43" fontId="73" fillId="0" borderId="10" xfId="0" applyNumberFormat="1" applyFont="1" applyBorder="1" applyAlignment="1">
      <alignment/>
    </xf>
    <xf numFmtId="43" fontId="73" fillId="0" borderId="10" xfId="0" applyNumberFormat="1" applyFont="1" applyFill="1" applyBorder="1" applyAlignment="1">
      <alignment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5" fillId="0" borderId="0" xfId="0" applyFont="1" applyAlignment="1">
      <alignment horizontal="right"/>
    </xf>
    <xf numFmtId="0" fontId="76" fillId="0" borderId="0" xfId="0" applyFont="1" applyAlignment="1">
      <alignment vertical="center"/>
    </xf>
    <xf numFmtId="0" fontId="76" fillId="0" borderId="0" xfId="0" applyFont="1" applyFill="1" applyBorder="1" applyAlignment="1">
      <alignment/>
    </xf>
    <xf numFmtId="0" fontId="73" fillId="0" borderId="0" xfId="0" applyFont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7" fillId="0" borderId="10" xfId="33" applyFont="1" applyFill="1" applyBorder="1" applyAlignment="1">
      <alignment horizontal="left" vertical="center" wrapText="1"/>
    </xf>
    <xf numFmtId="0" fontId="42" fillId="0" borderId="10" xfId="49" applyFont="1" applyBorder="1">
      <alignment/>
      <protection/>
    </xf>
    <xf numFmtId="10" fontId="42" fillId="0" borderId="10" xfId="49" applyNumberFormat="1" applyFont="1" applyBorder="1">
      <alignment/>
      <protection/>
    </xf>
    <xf numFmtId="0" fontId="42" fillId="0" borderId="10" xfId="49" applyFont="1" applyFill="1" applyBorder="1">
      <alignment/>
      <protection/>
    </xf>
    <xf numFmtId="2" fontId="42" fillId="0" borderId="10" xfId="49" applyNumberFormat="1" applyFont="1" applyBorder="1">
      <alignment/>
      <protection/>
    </xf>
    <xf numFmtId="2" fontId="73" fillId="0" borderId="10" xfId="0" applyNumberFormat="1" applyFont="1" applyBorder="1" applyAlignment="1">
      <alignment/>
    </xf>
    <xf numFmtId="12" fontId="42" fillId="0" borderId="10" xfId="49" applyNumberFormat="1" applyFont="1" applyBorder="1">
      <alignment/>
      <protection/>
    </xf>
    <xf numFmtId="0" fontId="17" fillId="0" borderId="10" xfId="45" applyNumberFormat="1" applyFont="1" applyFill="1" applyBorder="1" applyAlignment="1" applyProtection="1">
      <alignment vertical="center" wrapText="1"/>
      <protection/>
    </xf>
    <xf numFmtId="49" fontId="42" fillId="0" borderId="10" xfId="49" applyNumberFormat="1" applyFont="1" applyBorder="1" applyAlignment="1">
      <alignment wrapText="1"/>
      <protection/>
    </xf>
    <xf numFmtId="49" fontId="73" fillId="0" borderId="10" xfId="0" applyNumberFormat="1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44" fontId="9" fillId="0" borderId="10" xfId="43" applyFont="1" applyBorder="1" applyAlignment="1">
      <alignment/>
    </xf>
    <xf numFmtId="44" fontId="9" fillId="0" borderId="10" xfId="43" applyNumberFormat="1" applyFont="1" applyBorder="1" applyAlignment="1">
      <alignment/>
    </xf>
    <xf numFmtId="44" fontId="9" fillId="0" borderId="10" xfId="43" applyFont="1" applyFill="1" applyBorder="1" applyAlignment="1">
      <alignment/>
    </xf>
    <xf numFmtId="0" fontId="9" fillId="0" borderId="10" xfId="43" applyNumberFormat="1" applyFont="1" applyFill="1" applyBorder="1" applyAlignment="1">
      <alignment/>
    </xf>
    <xf numFmtId="9" fontId="9" fillId="0" borderId="10" xfId="0" applyNumberFormat="1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44" fontId="7" fillId="0" borderId="10" xfId="43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168" fontId="74" fillId="0" borderId="10" xfId="0" applyNumberFormat="1" applyFont="1" applyBorder="1" applyAlignment="1">
      <alignment vertical="center"/>
    </xf>
    <xf numFmtId="44" fontId="74" fillId="0" borderId="10" xfId="0" applyNumberFormat="1" applyFont="1" applyBorder="1" applyAlignment="1">
      <alignment vertical="center"/>
    </xf>
    <xf numFmtId="168" fontId="74" fillId="0" borderId="10" xfId="0" applyNumberFormat="1" applyFont="1" applyFill="1" applyBorder="1" applyAlignment="1">
      <alignment vertical="center"/>
    </xf>
    <xf numFmtId="44" fontId="74" fillId="0" borderId="10" xfId="0" applyNumberFormat="1" applyFont="1" applyFill="1" applyBorder="1" applyAlignment="1">
      <alignment vertical="center"/>
    </xf>
    <xf numFmtId="9" fontId="74" fillId="0" borderId="10" xfId="0" applyNumberFormat="1" applyFont="1" applyBorder="1" applyAlignment="1">
      <alignment vertical="center"/>
    </xf>
    <xf numFmtId="44" fontId="9" fillId="0" borderId="10" xfId="43" applyFont="1" applyBorder="1" applyAlignment="1">
      <alignment vertical="center"/>
    </xf>
    <xf numFmtId="44" fontId="9" fillId="0" borderId="10" xfId="43" applyFont="1" applyFill="1" applyBorder="1" applyAlignment="1">
      <alignment vertical="center"/>
    </xf>
    <xf numFmtId="0" fontId="9" fillId="0" borderId="10" xfId="43" applyNumberFormat="1" applyFont="1" applyFill="1" applyBorder="1" applyAlignment="1">
      <alignment vertical="center"/>
    </xf>
    <xf numFmtId="9" fontId="73" fillId="0" borderId="10" xfId="0" applyNumberFormat="1" applyFont="1" applyBorder="1" applyAlignment="1">
      <alignment vertical="center"/>
    </xf>
    <xf numFmtId="9" fontId="9" fillId="0" borderId="10" xfId="43" applyNumberFormat="1" applyFont="1" applyFill="1" applyBorder="1" applyAlignment="1">
      <alignment vertical="center"/>
    </xf>
    <xf numFmtId="10" fontId="73" fillId="0" borderId="10" xfId="0" applyNumberFormat="1" applyFont="1" applyBorder="1" applyAlignment="1">
      <alignment vertical="center"/>
    </xf>
    <xf numFmtId="0" fontId="40" fillId="0" borderId="10" xfId="48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3" fontId="7" fillId="36" borderId="10" xfId="45" applyFont="1" applyFill="1" applyBorder="1" applyAlignment="1">
      <alignment horizontal="right" wrapText="1"/>
    </xf>
    <xf numFmtId="9" fontId="74" fillId="0" borderId="10" xfId="0" applyNumberFormat="1" applyFont="1" applyFill="1" applyBorder="1" applyAlignment="1">
      <alignment horizontal="right"/>
    </xf>
    <xf numFmtId="165" fontId="17" fillId="0" borderId="10" xfId="45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right"/>
    </xf>
    <xf numFmtId="10" fontId="17" fillId="0" borderId="10" xfId="52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73" fillId="0" borderId="10" xfId="0" applyFont="1" applyBorder="1" applyAlignment="1">
      <alignment/>
    </xf>
    <xf numFmtId="4" fontId="73" fillId="0" borderId="10" xfId="0" applyNumberFormat="1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165" fontId="73" fillId="0" borderId="10" xfId="45" applyNumberFormat="1" applyFont="1" applyBorder="1" applyAlignment="1">
      <alignment horizontal="right"/>
    </xf>
    <xf numFmtId="165" fontId="73" fillId="0" borderId="10" xfId="45" applyNumberFormat="1" applyFont="1" applyBorder="1" applyAlignment="1">
      <alignment/>
    </xf>
    <xf numFmtId="43" fontId="73" fillId="0" borderId="10" xfId="45" applyFont="1" applyBorder="1" applyAlignment="1">
      <alignment/>
    </xf>
    <xf numFmtId="43" fontId="73" fillId="0" borderId="10" xfId="45" applyFont="1" applyBorder="1" applyAlignment="1">
      <alignment horizontal="right"/>
    </xf>
    <xf numFmtId="43" fontId="9" fillId="0" borderId="10" xfId="45" applyFont="1" applyBorder="1" applyAlignment="1">
      <alignment horizontal="right"/>
    </xf>
    <xf numFmtId="43" fontId="73" fillId="0" borderId="10" xfId="45" applyFont="1" applyBorder="1" applyAlignment="1">
      <alignment/>
    </xf>
    <xf numFmtId="10" fontId="73" fillId="0" borderId="10" xfId="52" applyNumberFormat="1" applyFont="1" applyBorder="1" applyAlignment="1">
      <alignment/>
    </xf>
    <xf numFmtId="10" fontId="9" fillId="0" borderId="10" xfId="52" applyNumberFormat="1" applyFont="1" applyBorder="1" applyAlignment="1">
      <alignment horizontal="right"/>
    </xf>
    <xf numFmtId="10" fontId="73" fillId="0" borderId="10" xfId="52" applyNumberFormat="1" applyFont="1" applyBorder="1" applyAlignment="1">
      <alignment/>
    </xf>
    <xf numFmtId="165" fontId="73" fillId="0" borderId="10" xfId="45" applyNumberFormat="1" applyFont="1" applyBorder="1" applyAlignment="1">
      <alignment/>
    </xf>
    <xf numFmtId="43" fontId="73" fillId="0" borderId="10" xfId="45" applyNumberFormat="1" applyFont="1" applyBorder="1" applyAlignment="1">
      <alignment/>
    </xf>
    <xf numFmtId="43" fontId="73" fillId="0" borderId="10" xfId="45" applyNumberFormat="1" applyFont="1" applyBorder="1" applyAlignment="1">
      <alignment horizontal="right"/>
    </xf>
    <xf numFmtId="43" fontId="9" fillId="0" borderId="10" xfId="45" applyNumberFormat="1" applyFont="1" applyBorder="1" applyAlignment="1">
      <alignment horizontal="right"/>
    </xf>
    <xf numFmtId="43" fontId="73" fillId="0" borderId="10" xfId="45" applyNumberFormat="1" applyFont="1" applyBorder="1" applyAlignment="1">
      <alignment/>
    </xf>
    <xf numFmtId="0" fontId="21" fillId="36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0" fontId="28" fillId="36" borderId="10" xfId="0" applyFont="1" applyFill="1" applyBorder="1" applyAlignment="1">
      <alignment horizontal="center" wrapText="1"/>
    </xf>
    <xf numFmtId="0" fontId="35" fillId="36" borderId="10" xfId="0" applyFont="1" applyFill="1" applyBorder="1" applyAlignment="1">
      <alignment wrapText="1"/>
    </xf>
    <xf numFmtId="9" fontId="28" fillId="0" borderId="10" xfId="0" applyNumberFormat="1" applyFont="1" applyFill="1" applyBorder="1" applyAlignment="1">
      <alignment horizontal="center" wrapText="1"/>
    </xf>
    <xf numFmtId="9" fontId="28" fillId="0" borderId="10" xfId="52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0" fontId="28" fillId="36" borderId="10" xfId="0" applyFont="1" applyFill="1" applyBorder="1" applyAlignment="1">
      <alignment horizontal="center"/>
    </xf>
    <xf numFmtId="10" fontId="8" fillId="0" borderId="10" xfId="0" applyNumberFormat="1" applyFont="1" applyFill="1" applyBorder="1" applyAlignment="1">
      <alignment horizontal="center" wrapText="1"/>
    </xf>
    <xf numFmtId="2" fontId="8" fillId="36" borderId="10" xfId="0" applyNumberFormat="1" applyFont="1" applyFill="1" applyBorder="1" applyAlignment="1" quotePrefix="1">
      <alignment horizontal="center" wrapText="1"/>
    </xf>
    <xf numFmtId="9" fontId="31" fillId="36" borderId="10" xfId="0" applyNumberFormat="1" applyFont="1" applyFill="1" applyBorder="1" applyAlignment="1">
      <alignment horizontal="center" wrapText="1"/>
    </xf>
    <xf numFmtId="9" fontId="14" fillId="36" borderId="10" xfId="0" applyNumberFormat="1" applyFont="1" applyFill="1" applyBorder="1" applyAlignment="1">
      <alignment horizontal="center" wrapText="1"/>
    </xf>
    <xf numFmtId="9" fontId="8" fillId="36" borderId="10" xfId="0" applyNumberFormat="1" applyFont="1" applyFill="1" applyBorder="1" applyAlignment="1" quotePrefix="1">
      <alignment horizontal="center" wrapText="1"/>
    </xf>
    <xf numFmtId="0" fontId="16" fillId="0" borderId="10" xfId="0" applyFont="1" applyFill="1" applyBorder="1" applyAlignment="1">
      <alignment wrapText="1"/>
    </xf>
    <xf numFmtId="9" fontId="10" fillId="3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9" fillId="0" borderId="10" xfId="48" applyFont="1" applyBorder="1" applyAlignment="1">
      <alignment horizontal="center" vertical="center" wrapText="1"/>
      <protection/>
    </xf>
    <xf numFmtId="4" fontId="9" fillId="0" borderId="10" xfId="48" applyNumberFormat="1" applyFont="1" applyBorder="1" applyAlignment="1">
      <alignment horizontal="right" wrapText="1"/>
      <protection/>
    </xf>
    <xf numFmtId="0" fontId="73" fillId="0" borderId="10" xfId="49" applyFont="1" applyBorder="1" applyAlignment="1">
      <alignment horizontal="center" vertical="center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4" fontId="9" fillId="0" borderId="10" xfId="49" applyNumberFormat="1" applyFont="1" applyFill="1" applyBorder="1" applyAlignment="1">
      <alignment horizontal="right"/>
      <protection/>
    </xf>
    <xf numFmtId="10" fontId="9" fillId="0" borderId="10" xfId="48" applyNumberFormat="1" applyFont="1" applyBorder="1" applyAlignment="1">
      <alignment horizontal="right"/>
      <protection/>
    </xf>
    <xf numFmtId="10" fontId="9" fillId="0" borderId="10" xfId="48" applyNumberFormat="1" applyFont="1" applyFill="1" applyBorder="1" applyAlignment="1">
      <alignment horizontal="right" wrapText="1"/>
      <protection/>
    </xf>
    <xf numFmtId="0" fontId="42" fillId="0" borderId="10" xfId="48" applyFont="1" applyBorder="1" applyAlignment="1">
      <alignment horizontal="center" wrapText="1"/>
      <protection/>
    </xf>
    <xf numFmtId="0" fontId="41" fillId="0" borderId="10" xfId="48" applyFont="1" applyFill="1" applyBorder="1" applyAlignment="1">
      <alignment vertical="center" wrapText="1"/>
      <protection/>
    </xf>
    <xf numFmtId="0" fontId="74" fillId="0" borderId="10" xfId="49" applyFont="1" applyFill="1" applyBorder="1" applyAlignment="1">
      <alignment wrapText="1"/>
      <protection/>
    </xf>
    <xf numFmtId="0" fontId="74" fillId="0" borderId="10" xfId="49" applyFont="1" applyBorder="1" applyAlignment="1">
      <alignment wrapText="1"/>
      <protection/>
    </xf>
    <xf numFmtId="3" fontId="74" fillId="0" borderId="10" xfId="49" applyNumberFormat="1" applyFont="1" applyFill="1" applyBorder="1" applyAlignment="1">
      <alignment horizontal="center" vertical="center"/>
      <protection/>
    </xf>
    <xf numFmtId="0" fontId="17" fillId="0" borderId="10" xfId="33" applyNumberFormat="1" applyFont="1" applyFill="1" applyBorder="1" applyAlignment="1" applyProtection="1">
      <alignment horizontal="left" vertical="center" wrapText="1"/>
      <protection/>
    </xf>
    <xf numFmtId="0" fontId="73" fillId="0" borderId="10" xfId="49" applyFont="1" applyFill="1" applyBorder="1" applyAlignment="1">
      <alignment horizontal="right"/>
      <protection/>
    </xf>
    <xf numFmtId="0" fontId="73" fillId="0" borderId="10" xfId="49" applyFont="1" applyFill="1" applyBorder="1">
      <alignment/>
      <protection/>
    </xf>
    <xf numFmtId="3" fontId="73" fillId="0" borderId="10" xfId="49" applyNumberFormat="1" applyFont="1" applyFill="1" applyBorder="1" applyAlignment="1">
      <alignment horizontal="right"/>
      <protection/>
    </xf>
    <xf numFmtId="0" fontId="17" fillId="0" borderId="10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4" fontId="73" fillId="0" borderId="10" xfId="0" applyNumberFormat="1" applyFont="1" applyBorder="1" applyAlignment="1">
      <alignment horizontal="right" vertical="center" wrapText="1"/>
    </xf>
    <xf numFmtId="4" fontId="73" fillId="0" borderId="10" xfId="0" applyNumberFormat="1" applyFont="1" applyBorder="1" applyAlignment="1">
      <alignment vertical="center" wrapText="1"/>
    </xf>
    <xf numFmtId="44" fontId="73" fillId="0" borderId="10" xfId="63" applyFont="1" applyBorder="1" applyAlignment="1">
      <alignment horizontal="right" vertical="center" wrapText="1"/>
    </xf>
    <xf numFmtId="44" fontId="73" fillId="0" borderId="10" xfId="63" applyFont="1" applyBorder="1" applyAlignment="1">
      <alignment vertical="center" wrapText="1"/>
    </xf>
    <xf numFmtId="0" fontId="7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4" fillId="39" borderId="13" xfId="0" applyFont="1" applyFill="1" applyBorder="1" applyAlignment="1">
      <alignment vertical="center"/>
    </xf>
    <xf numFmtId="0" fontId="4" fillId="39" borderId="14" xfId="0" applyFont="1" applyFill="1" applyBorder="1" applyAlignment="1">
      <alignment vertical="center"/>
    </xf>
    <xf numFmtId="0" fontId="4" fillId="39" borderId="12" xfId="0" applyFont="1" applyFill="1" applyBorder="1" applyAlignment="1">
      <alignment vertical="center"/>
    </xf>
    <xf numFmtId="0" fontId="5" fillId="0" borderId="10" xfId="48" applyFont="1" applyFill="1" applyBorder="1" applyAlignment="1">
      <alignment horizontal="left" vertical="center" wrapText="1"/>
      <protection/>
    </xf>
    <xf numFmtId="0" fontId="34" fillId="0" borderId="0" xfId="48" applyFill="1">
      <alignment/>
      <protection/>
    </xf>
    <xf numFmtId="0" fontId="77" fillId="0" borderId="0" xfId="0" applyFont="1" applyBorder="1" applyAlignment="1">
      <alignment horizontal="center" vertical="top"/>
    </xf>
    <xf numFmtId="0" fontId="77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 wrapText="1"/>
    </xf>
    <xf numFmtId="0" fontId="13" fillId="38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5" fillId="0" borderId="10" xfId="48" applyFont="1" applyBorder="1" applyAlignment="1">
      <alignment vertical="center"/>
      <protection/>
    </xf>
    <xf numFmtId="0" fontId="30" fillId="0" borderId="10" xfId="48" applyFont="1" applyBorder="1" applyAlignment="1">
      <alignment vertical="center"/>
      <protection/>
    </xf>
    <xf numFmtId="0" fontId="8" fillId="40" borderId="13" xfId="48" applyFont="1" applyFill="1" applyBorder="1" applyAlignment="1">
      <alignment horizontal="left" vertical="center" wrapText="1"/>
      <protection/>
    </xf>
    <xf numFmtId="0" fontId="8" fillId="40" borderId="12" xfId="48" applyFont="1" applyFill="1" applyBorder="1" applyAlignment="1">
      <alignment horizontal="left" vertical="center" wrapText="1"/>
      <protection/>
    </xf>
    <xf numFmtId="0" fontId="40" fillId="0" borderId="13" xfId="48" applyFont="1" applyFill="1" applyBorder="1" applyAlignment="1">
      <alignment horizontal="left" vertical="center" wrapText="1"/>
      <protection/>
    </xf>
    <xf numFmtId="0" fontId="40" fillId="0" borderId="14" xfId="48" applyFont="1" applyFill="1" applyBorder="1" applyAlignment="1">
      <alignment horizontal="left" vertical="center" wrapText="1"/>
      <protection/>
    </xf>
    <xf numFmtId="0" fontId="40" fillId="0" borderId="12" xfId="48" applyFont="1" applyFill="1" applyBorder="1" applyAlignment="1">
      <alignment horizontal="left" vertical="center" wrapText="1"/>
      <protection/>
    </xf>
    <xf numFmtId="0" fontId="13" fillId="0" borderId="13" xfId="48" applyFont="1" applyBorder="1" applyAlignment="1">
      <alignment horizontal="left" vertical="center" wrapText="1"/>
      <protection/>
    </xf>
    <xf numFmtId="0" fontId="13" fillId="0" borderId="14" xfId="48" applyFont="1" applyBorder="1" applyAlignment="1">
      <alignment horizontal="left" vertical="center" wrapText="1"/>
      <protection/>
    </xf>
    <xf numFmtId="0" fontId="13" fillId="0" borderId="12" xfId="48" applyFont="1" applyBorder="1" applyAlignment="1">
      <alignment horizontal="left" vertical="center" wrapText="1"/>
      <protection/>
    </xf>
    <xf numFmtId="0" fontId="10" fillId="40" borderId="13" xfId="48" applyFont="1" applyFill="1" applyBorder="1" applyAlignment="1">
      <alignment horizontal="center" vertical="center" wrapText="1"/>
      <protection/>
    </xf>
    <xf numFmtId="0" fontId="10" fillId="40" borderId="14" xfId="48" applyFont="1" applyFill="1" applyBorder="1" applyAlignment="1">
      <alignment horizontal="center" vertical="center" wrapText="1"/>
      <protection/>
    </xf>
    <xf numFmtId="0" fontId="10" fillId="40" borderId="12" xfId="48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0" fillId="0" borderId="13" xfId="48" applyFont="1" applyFill="1" applyBorder="1" applyAlignment="1">
      <alignment horizontal="center" vertical="center" wrapText="1"/>
      <protection/>
    </xf>
    <xf numFmtId="0" fontId="40" fillId="0" borderId="14" xfId="48" applyFont="1" applyFill="1" applyBorder="1" applyAlignment="1">
      <alignment horizontal="center" vertical="center" wrapText="1"/>
      <protection/>
    </xf>
    <xf numFmtId="0" fontId="40" fillId="0" borderId="12" xfId="48" applyFont="1" applyFill="1" applyBorder="1" applyAlignment="1">
      <alignment horizontal="center" vertical="center" wrapText="1"/>
      <protection/>
    </xf>
    <xf numFmtId="0" fontId="76" fillId="0" borderId="13" xfId="49" applyFont="1" applyFill="1" applyBorder="1" applyAlignment="1">
      <alignment horizontal="center" vertical="center" wrapText="1"/>
      <protection/>
    </xf>
    <xf numFmtId="0" fontId="76" fillId="0" borderId="14" xfId="49" applyFont="1" applyFill="1" applyBorder="1" applyAlignment="1">
      <alignment horizontal="center" vertical="center" wrapText="1"/>
      <protection/>
    </xf>
    <xf numFmtId="0" fontId="76" fillId="0" borderId="12" xfId="49" applyFont="1" applyFill="1" applyBorder="1" applyAlignment="1">
      <alignment horizontal="center" vertical="center" wrapText="1"/>
      <protection/>
    </xf>
    <xf numFmtId="0" fontId="13" fillId="0" borderId="13" xfId="48" applyFont="1" applyBorder="1" applyAlignment="1">
      <alignment horizontal="center" vertical="center" wrapText="1"/>
      <protection/>
    </xf>
    <xf numFmtId="0" fontId="13" fillId="0" borderId="14" xfId="48" applyFont="1" applyBorder="1" applyAlignment="1">
      <alignment horizontal="center" vertical="center" wrapText="1"/>
      <protection/>
    </xf>
    <xf numFmtId="0" fontId="13" fillId="0" borderId="12" xfId="48" applyFont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rmale_Dati rilevati CDC_REFEZION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43</v>
      </c>
      <c r="B3" s="335" t="s">
        <v>12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11</v>
      </c>
      <c r="C4" s="8" t="s">
        <v>6</v>
      </c>
      <c r="D4" s="333" t="s">
        <v>42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ht="48" customHeight="1">
      <c r="A8" s="6" t="s">
        <v>16</v>
      </c>
      <c r="B8" s="50">
        <v>101</v>
      </c>
      <c r="C8" s="50">
        <v>98</v>
      </c>
      <c r="D8" s="50">
        <v>97</v>
      </c>
      <c r="E8" s="50">
        <v>98</v>
      </c>
      <c r="F8" s="50">
        <v>98</v>
      </c>
      <c r="G8" s="50">
        <v>98</v>
      </c>
    </row>
    <row r="9" spans="1:7" ht="48" customHeight="1">
      <c r="A9" s="6" t="s">
        <v>38</v>
      </c>
      <c r="B9" s="51">
        <v>4</v>
      </c>
      <c r="C9" s="51">
        <v>5</v>
      </c>
      <c r="D9" s="51">
        <v>4</v>
      </c>
      <c r="E9" s="51">
        <v>4</v>
      </c>
      <c r="F9" s="51">
        <v>4</v>
      </c>
      <c r="G9" s="51">
        <v>4</v>
      </c>
    </row>
    <row r="10" spans="1:7" ht="48" customHeight="1">
      <c r="A10" s="6" t="s">
        <v>24</v>
      </c>
      <c r="B10" s="50">
        <v>134</v>
      </c>
      <c r="C10" s="50">
        <v>139</v>
      </c>
      <c r="D10" s="50">
        <v>136</v>
      </c>
      <c r="E10" s="50">
        <v>133</v>
      </c>
      <c r="F10" s="50">
        <v>130</v>
      </c>
      <c r="G10" s="50">
        <v>130</v>
      </c>
    </row>
    <row r="11" spans="1:7" ht="123" customHeight="1">
      <c r="A11" s="7" t="s">
        <v>39</v>
      </c>
      <c r="B11" s="52">
        <f>68/(107-10-9)</f>
        <v>0.7727272727272727</v>
      </c>
      <c r="C11" s="52">
        <f>63/(40+55-10-9)</f>
        <v>0.8289473684210527</v>
      </c>
      <c r="D11" s="52">
        <f>61/(88-9-9)</f>
        <v>0.8714285714285714</v>
      </c>
      <c r="E11" s="53">
        <f>61/(88-9-9)</f>
        <v>0.8714285714285714</v>
      </c>
      <c r="F11" s="53">
        <f>61/(87-9-9)</f>
        <v>0.8840579710144928</v>
      </c>
      <c r="G11" s="53">
        <f>61/(87-9-9)</f>
        <v>0.8840579710144928</v>
      </c>
    </row>
    <row r="12" spans="1:7" ht="48" customHeight="1">
      <c r="A12" s="6" t="s">
        <v>23</v>
      </c>
      <c r="B12" s="50"/>
      <c r="C12" s="50">
        <v>98</v>
      </c>
      <c r="D12" s="50">
        <v>97</v>
      </c>
      <c r="E12" s="50">
        <v>95</v>
      </c>
      <c r="F12" s="50">
        <v>95</v>
      </c>
      <c r="G12" s="50">
        <v>95</v>
      </c>
    </row>
    <row r="13" spans="1:7" ht="48" customHeight="1">
      <c r="A13" s="6" t="s">
        <v>22</v>
      </c>
      <c r="B13" s="50">
        <v>4</v>
      </c>
      <c r="C13" s="50">
        <v>4</v>
      </c>
      <c r="D13" s="50">
        <v>5</v>
      </c>
      <c r="E13" s="50">
        <v>6</v>
      </c>
      <c r="F13" s="50">
        <v>6</v>
      </c>
      <c r="G13" s="50">
        <v>6</v>
      </c>
    </row>
    <row r="14" spans="1:7" ht="48" customHeight="1">
      <c r="A14" s="6" t="s">
        <v>25</v>
      </c>
      <c r="B14" s="50">
        <v>467</v>
      </c>
      <c r="C14" s="50">
        <v>543</v>
      </c>
      <c r="D14" s="50">
        <v>493</v>
      </c>
      <c r="E14" s="50">
        <v>508</v>
      </c>
      <c r="F14" s="50">
        <v>522</v>
      </c>
      <c r="G14" s="50">
        <v>522</v>
      </c>
    </row>
    <row r="15" spans="1:7" ht="48" customHeight="1">
      <c r="A15" s="6" t="s">
        <v>26</v>
      </c>
      <c r="B15" s="50" t="s">
        <v>29</v>
      </c>
      <c r="C15" s="54">
        <v>385362</v>
      </c>
      <c r="D15" s="54">
        <v>582956</v>
      </c>
      <c r="E15" s="54">
        <v>654091</v>
      </c>
      <c r="F15" s="54">
        <v>640000</v>
      </c>
      <c r="G15" s="54">
        <v>634974</v>
      </c>
    </row>
    <row r="16" spans="1:7" s="3" customFormat="1" ht="91.5" customHeight="1">
      <c r="A16" s="7" t="s">
        <v>10</v>
      </c>
      <c r="B16" s="55">
        <v>900</v>
      </c>
      <c r="C16" s="55">
        <v>1050</v>
      </c>
      <c r="D16" s="55">
        <v>1150</v>
      </c>
      <c r="E16" s="56" t="s">
        <v>18</v>
      </c>
      <c r="F16" s="252">
        <v>6000</v>
      </c>
      <c r="G16" s="252">
        <f>52*5*6*4+15*5</f>
        <v>6315</v>
      </c>
    </row>
    <row r="17" spans="1:7" s="3" customFormat="1" ht="73.5" customHeight="1">
      <c r="A17" s="7" t="s">
        <v>17</v>
      </c>
      <c r="B17" s="52">
        <v>0.85</v>
      </c>
      <c r="C17" s="52">
        <v>0.8</v>
      </c>
      <c r="D17" s="52">
        <v>0.9</v>
      </c>
      <c r="E17" s="52">
        <v>0.95</v>
      </c>
      <c r="F17" s="52">
        <v>0.95</v>
      </c>
      <c r="G17" s="52">
        <v>0.95</v>
      </c>
    </row>
    <row r="18" spans="1:7" s="3" customFormat="1" ht="31.5" customHeight="1">
      <c r="A18" s="7" t="s">
        <v>13</v>
      </c>
      <c r="B18" s="50" t="s">
        <v>14</v>
      </c>
      <c r="C18" s="50" t="s">
        <v>14</v>
      </c>
      <c r="D18" s="50" t="s">
        <v>15</v>
      </c>
      <c r="E18" s="50" t="s">
        <v>15</v>
      </c>
      <c r="F18" s="50" t="s">
        <v>19</v>
      </c>
      <c r="G18" s="50" t="s">
        <v>15</v>
      </c>
    </row>
    <row r="19" spans="1:7" s="3" customFormat="1" ht="31.5" customHeight="1">
      <c r="A19" s="7" t="s">
        <v>33</v>
      </c>
      <c r="B19" s="50" t="s">
        <v>29</v>
      </c>
      <c r="C19" s="50" t="s">
        <v>30</v>
      </c>
      <c r="D19" s="50">
        <v>50</v>
      </c>
      <c r="E19" s="50">
        <v>48</v>
      </c>
      <c r="F19" s="50">
        <v>43</v>
      </c>
      <c r="G19" s="50">
        <v>43</v>
      </c>
    </row>
    <row r="20" spans="1:7" s="3" customFormat="1" ht="31.5" customHeight="1">
      <c r="A20" s="7" t="s">
        <v>31</v>
      </c>
      <c r="B20" s="50" t="s">
        <v>29</v>
      </c>
      <c r="C20" s="50" t="s">
        <v>30</v>
      </c>
      <c r="D20" s="55">
        <v>40928.01</v>
      </c>
      <c r="E20" s="55">
        <v>36888.55</v>
      </c>
      <c r="F20" s="55">
        <v>29160</v>
      </c>
      <c r="G20" s="55">
        <v>28868.97</v>
      </c>
    </row>
    <row r="21" spans="1:7" s="3" customFormat="1" ht="31.5" customHeight="1">
      <c r="A21" s="7" t="s">
        <v>34</v>
      </c>
      <c r="B21" s="50" t="s">
        <v>29</v>
      </c>
      <c r="C21" s="50" t="s">
        <v>29</v>
      </c>
      <c r="D21" s="50" t="s">
        <v>29</v>
      </c>
      <c r="E21" s="50" t="s">
        <v>29</v>
      </c>
      <c r="F21" s="55">
        <v>9200</v>
      </c>
      <c r="G21" s="55">
        <v>9096.44</v>
      </c>
    </row>
    <row r="22" spans="1:7" s="3" customFormat="1" ht="31.5" customHeight="1">
      <c r="A22" s="7" t="s">
        <v>36</v>
      </c>
      <c r="B22" s="50" t="s">
        <v>29</v>
      </c>
      <c r="C22" s="50" t="s">
        <v>30</v>
      </c>
      <c r="D22" s="50">
        <v>18</v>
      </c>
      <c r="E22" s="50">
        <v>21</v>
      </c>
      <c r="F22" s="50">
        <v>20</v>
      </c>
      <c r="G22" s="50">
        <v>20</v>
      </c>
    </row>
    <row r="23" spans="1:7" s="3" customFormat="1" ht="31.5" customHeight="1">
      <c r="A23" s="7" t="s">
        <v>32</v>
      </c>
      <c r="B23" s="50" t="s">
        <v>29</v>
      </c>
      <c r="C23" s="50" t="s">
        <v>30</v>
      </c>
      <c r="D23" s="55">
        <v>5659.74</v>
      </c>
      <c r="E23" s="55">
        <v>6297.41</v>
      </c>
      <c r="F23" s="57">
        <v>5500</v>
      </c>
      <c r="G23" s="55">
        <v>5191.85</v>
      </c>
    </row>
    <row r="24" spans="1:7" s="3" customFormat="1" ht="31.5" customHeight="1">
      <c r="A24" s="7" t="s">
        <v>37</v>
      </c>
      <c r="B24" s="50" t="s">
        <v>29</v>
      </c>
      <c r="C24" s="50" t="s">
        <v>30</v>
      </c>
      <c r="D24" s="54">
        <v>10</v>
      </c>
      <c r="E24" s="54">
        <v>8</v>
      </c>
      <c r="F24" s="58">
        <v>8</v>
      </c>
      <c r="G24" s="58">
        <v>8</v>
      </c>
    </row>
    <row r="25" spans="1:7" s="3" customFormat="1" ht="51.75" customHeight="1">
      <c r="A25" s="7" t="s">
        <v>41</v>
      </c>
      <c r="B25" s="50" t="s">
        <v>29</v>
      </c>
      <c r="C25" s="50" t="s">
        <v>30</v>
      </c>
      <c r="D25" s="55">
        <v>11941.68</v>
      </c>
      <c r="E25" s="55">
        <v>12235.55</v>
      </c>
      <c r="F25" s="57">
        <v>11500</v>
      </c>
      <c r="G25" s="55">
        <v>10942.535</v>
      </c>
    </row>
    <row r="26" spans="1:7" s="3" customFormat="1" ht="51.75" customHeight="1">
      <c r="A26" s="7" t="s">
        <v>40</v>
      </c>
      <c r="B26" s="50" t="s">
        <v>29</v>
      </c>
      <c r="C26" s="50" t="s">
        <v>29</v>
      </c>
      <c r="D26" s="55">
        <f>125.5*6+125.5*6+145.5*6+145.5*6+126*6</f>
        <v>4008</v>
      </c>
      <c r="E26" s="55">
        <f>125.5*6+125.5*6+145.5*6+145.5*6+126*6</f>
        <v>4008</v>
      </c>
      <c r="F26" s="57">
        <v>4200</v>
      </c>
      <c r="G26" s="55">
        <f>125.5*6+125.5*6+145.5*6+145.5*6+337+126*5-101.36</f>
        <v>4117.64</v>
      </c>
    </row>
    <row r="27" spans="1:7" s="3" customFormat="1" ht="58.5" customHeight="1">
      <c r="A27" s="7" t="s">
        <v>28</v>
      </c>
      <c r="B27" s="5" t="s">
        <v>27</v>
      </c>
      <c r="C27" s="5" t="s">
        <v>27</v>
      </c>
      <c r="D27" s="5" t="s">
        <v>27</v>
      </c>
      <c r="E27" s="5"/>
      <c r="F27" s="5" t="s">
        <v>27</v>
      </c>
      <c r="G27" s="253" t="s">
        <v>27</v>
      </c>
    </row>
    <row r="28" spans="1:7" s="3" customFormat="1" ht="72.75" customHeight="1">
      <c r="A28" s="7" t="s">
        <v>35</v>
      </c>
      <c r="B28" s="50" t="s">
        <v>29</v>
      </c>
      <c r="C28" s="50" t="s">
        <v>29</v>
      </c>
      <c r="D28" s="50" t="s">
        <v>29</v>
      </c>
      <c r="E28" s="50" t="s">
        <v>29</v>
      </c>
      <c r="F28" s="50">
        <v>3</v>
      </c>
      <c r="G28" s="50">
        <v>3</v>
      </c>
    </row>
  </sheetData>
  <sheetProtection/>
  <mergeCells count="7">
    <mergeCell ref="A2:G2"/>
    <mergeCell ref="A1:G1"/>
    <mergeCell ref="D4:G4"/>
    <mergeCell ref="A6:G6"/>
    <mergeCell ref="B3:G3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5.8515625" style="0" customWidth="1"/>
    <col min="5" max="5" width="23.28125" style="0" customWidth="1"/>
    <col min="6" max="6" width="22.57421875" style="0" customWidth="1"/>
  </cols>
  <sheetData>
    <row r="1" spans="1:6" ht="36" customHeight="1">
      <c r="A1" s="332" t="s">
        <v>45</v>
      </c>
      <c r="B1" s="332"/>
      <c r="C1" s="332"/>
      <c r="D1" s="332"/>
      <c r="E1" s="332"/>
      <c r="F1" s="332"/>
    </row>
    <row r="2" spans="1:6" ht="74.25" customHeight="1">
      <c r="A2" s="331" t="s">
        <v>46</v>
      </c>
      <c r="B2" s="331"/>
      <c r="C2" s="331"/>
      <c r="D2" s="331"/>
      <c r="E2" s="331"/>
      <c r="F2" s="331"/>
    </row>
    <row r="3" spans="1:6" ht="48" customHeight="1">
      <c r="A3" s="196" t="s">
        <v>401</v>
      </c>
      <c r="B3" s="335" t="s">
        <v>402</v>
      </c>
      <c r="C3" s="335"/>
      <c r="D3" s="335"/>
      <c r="E3" s="335"/>
      <c r="F3" s="335"/>
    </row>
    <row r="4" spans="1:6" ht="103.5" customHeight="1">
      <c r="A4" s="8" t="s">
        <v>5</v>
      </c>
      <c r="B4" s="229" t="s">
        <v>363</v>
      </c>
      <c r="C4" s="8" t="s">
        <v>6</v>
      </c>
      <c r="D4" s="333" t="s">
        <v>356</v>
      </c>
      <c r="E4" s="333"/>
      <c r="F4" s="333"/>
    </row>
    <row r="5" spans="1:6" ht="32.25" customHeight="1">
      <c r="A5" s="9" t="s">
        <v>362</v>
      </c>
      <c r="B5" s="83" t="s">
        <v>361</v>
      </c>
      <c r="C5" s="9"/>
      <c r="D5" s="336" t="s">
        <v>8</v>
      </c>
      <c r="E5" s="336"/>
      <c r="F5" s="9"/>
    </row>
    <row r="6" spans="1:6" s="1" customFormat="1" ht="46.5" customHeight="1">
      <c r="A6" s="334" t="s">
        <v>0</v>
      </c>
      <c r="B6" s="334"/>
      <c r="C6" s="334"/>
      <c r="D6" s="334"/>
      <c r="E6" s="334"/>
      <c r="F6" s="334"/>
    </row>
    <row r="7" spans="1:6" s="2" customFormat="1" ht="31.5" customHeight="1">
      <c r="A7" s="30" t="s">
        <v>1</v>
      </c>
      <c r="B7" s="11" t="s">
        <v>357</v>
      </c>
      <c r="C7" s="11" t="s">
        <v>358</v>
      </c>
      <c r="D7" s="11" t="s">
        <v>359</v>
      </c>
      <c r="E7" s="12" t="s">
        <v>360</v>
      </c>
      <c r="F7" s="12" t="s">
        <v>211</v>
      </c>
    </row>
    <row r="8" spans="1:6" ht="23.25">
      <c r="A8" s="279" t="s">
        <v>337</v>
      </c>
      <c r="B8" s="76">
        <v>42</v>
      </c>
      <c r="C8" s="76">
        <v>41</v>
      </c>
      <c r="D8" s="76">
        <v>40</v>
      </c>
      <c r="E8" s="77">
        <v>40</v>
      </c>
      <c r="F8" s="76">
        <v>40</v>
      </c>
    </row>
    <row r="9" spans="1:6" ht="131.25">
      <c r="A9" s="279" t="s">
        <v>338</v>
      </c>
      <c r="B9" s="78" t="s">
        <v>339</v>
      </c>
      <c r="C9" s="79" t="s">
        <v>340</v>
      </c>
      <c r="D9" s="79" t="s">
        <v>341</v>
      </c>
      <c r="E9" s="77" t="s">
        <v>342</v>
      </c>
      <c r="F9" s="79" t="s">
        <v>343</v>
      </c>
    </row>
    <row r="10" spans="1:6" ht="141.75">
      <c r="A10" s="280" t="s">
        <v>344</v>
      </c>
      <c r="B10" s="79" t="s">
        <v>345</v>
      </c>
      <c r="C10" s="79" t="s">
        <v>346</v>
      </c>
      <c r="D10" s="79" t="s">
        <v>347</v>
      </c>
      <c r="E10" s="77" t="s">
        <v>348</v>
      </c>
      <c r="F10" s="79" t="s">
        <v>349</v>
      </c>
    </row>
    <row r="11" spans="1:6" ht="95.25">
      <c r="A11" s="281" t="s">
        <v>350</v>
      </c>
      <c r="B11" s="80" t="s">
        <v>351</v>
      </c>
      <c r="C11" s="80" t="s">
        <v>352</v>
      </c>
      <c r="D11" s="80" t="s">
        <v>353</v>
      </c>
      <c r="E11" s="81" t="s">
        <v>354</v>
      </c>
      <c r="F11" s="80" t="s">
        <v>355</v>
      </c>
    </row>
  </sheetData>
  <sheetProtection/>
  <mergeCells count="6">
    <mergeCell ref="A6:F6"/>
    <mergeCell ref="D4:F4"/>
    <mergeCell ref="D5:E5"/>
    <mergeCell ref="A1:F1"/>
    <mergeCell ref="A2:F2"/>
    <mergeCell ref="B3:F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2">
      <selection activeCell="A1" sqref="A1:G1"/>
    </sheetView>
  </sheetViews>
  <sheetFormatPr defaultColWidth="9.140625" defaultRowHeight="15"/>
  <cols>
    <col min="1" max="1" width="51.28125" style="0" customWidth="1"/>
    <col min="2" max="2" width="24.7109375" style="4" customWidth="1"/>
    <col min="3" max="3" width="25.00390625" style="0" customWidth="1"/>
    <col min="4" max="4" width="29.00390625" style="0" customWidth="1"/>
    <col min="5" max="5" width="24.421875" style="0" customWidth="1"/>
    <col min="6" max="6" width="30.00390625" style="0" customWidth="1"/>
  </cols>
  <sheetData>
    <row r="1" spans="1:6" ht="36" customHeight="1">
      <c r="A1" s="332" t="s">
        <v>45</v>
      </c>
      <c r="B1" s="332"/>
      <c r="C1" s="332"/>
      <c r="D1" s="332"/>
      <c r="E1" s="332"/>
      <c r="F1" s="332"/>
    </row>
    <row r="2" spans="1:6" ht="74.25" customHeight="1">
      <c r="A2" s="331" t="s">
        <v>46</v>
      </c>
      <c r="B2" s="331"/>
      <c r="C2" s="331"/>
      <c r="D2" s="331"/>
      <c r="E2" s="331"/>
      <c r="F2" s="331"/>
    </row>
    <row r="3" spans="1:6" ht="48" customHeight="1">
      <c r="A3" s="196" t="s">
        <v>401</v>
      </c>
      <c r="B3" s="335" t="s">
        <v>403</v>
      </c>
      <c r="C3" s="335"/>
      <c r="D3" s="335"/>
      <c r="E3" s="335"/>
      <c r="F3" s="335"/>
    </row>
    <row r="4" spans="1:6" s="82" customFormat="1" ht="92.25" customHeight="1">
      <c r="A4" s="8" t="s">
        <v>405</v>
      </c>
      <c r="B4" s="84" t="s">
        <v>404</v>
      </c>
      <c r="C4" s="8" t="s">
        <v>6</v>
      </c>
      <c r="D4" s="333" t="s">
        <v>364</v>
      </c>
      <c r="E4" s="333"/>
      <c r="F4" s="333"/>
    </row>
    <row r="5" spans="1:6" ht="32.25" customHeight="1">
      <c r="A5" s="9" t="s">
        <v>362</v>
      </c>
      <c r="B5" s="83" t="s">
        <v>361</v>
      </c>
      <c r="C5" s="9"/>
      <c r="D5" s="336" t="s">
        <v>8</v>
      </c>
      <c r="E5" s="336"/>
      <c r="F5" s="9"/>
    </row>
    <row r="6" spans="1:6" s="1" customFormat="1" ht="46.5" customHeight="1">
      <c r="A6" s="334" t="s">
        <v>0</v>
      </c>
      <c r="B6" s="334"/>
      <c r="C6" s="334"/>
      <c r="D6" s="334"/>
      <c r="E6" s="334"/>
      <c r="F6" s="334"/>
    </row>
    <row r="7" spans="1:6" s="2" customFormat="1" ht="31.5" customHeight="1">
      <c r="A7" s="30" t="s">
        <v>1</v>
      </c>
      <c r="B7" s="11" t="s">
        <v>357</v>
      </c>
      <c r="C7" s="11" t="s">
        <v>358</v>
      </c>
      <c r="D7" s="11" t="s">
        <v>359</v>
      </c>
      <c r="E7" s="12" t="s">
        <v>360</v>
      </c>
      <c r="F7" s="12" t="s">
        <v>211</v>
      </c>
    </row>
    <row r="8" spans="1:6" s="82" customFormat="1" ht="72.75" customHeight="1">
      <c r="A8" s="282" t="s">
        <v>365</v>
      </c>
      <c r="B8" s="85" t="s">
        <v>366</v>
      </c>
      <c r="C8" s="86" t="s">
        <v>367</v>
      </c>
      <c r="D8" s="86" t="s">
        <v>367</v>
      </c>
      <c r="E8" s="283" t="s">
        <v>368</v>
      </c>
      <c r="F8" s="283" t="s">
        <v>368</v>
      </c>
    </row>
    <row r="9" spans="1:6" s="82" customFormat="1" ht="120" customHeight="1">
      <c r="A9" s="282" t="s">
        <v>369</v>
      </c>
      <c r="B9" s="85"/>
      <c r="C9" s="85"/>
      <c r="D9" s="85"/>
      <c r="E9" s="87" t="s">
        <v>370</v>
      </c>
      <c r="F9" s="94" t="s">
        <v>370</v>
      </c>
    </row>
    <row r="10" spans="1:6" s="82" customFormat="1" ht="120.75" customHeight="1">
      <c r="A10" s="284" t="s">
        <v>371</v>
      </c>
      <c r="B10" s="285">
        <v>0.98</v>
      </c>
      <c r="C10" s="285">
        <v>1</v>
      </c>
      <c r="D10" s="286">
        <v>1</v>
      </c>
      <c r="E10" s="94" t="s">
        <v>372</v>
      </c>
      <c r="F10" s="287" t="s">
        <v>407</v>
      </c>
    </row>
    <row r="11" spans="1:6" s="82" customFormat="1" ht="57.75" customHeight="1">
      <c r="A11" s="282" t="s">
        <v>373</v>
      </c>
      <c r="B11" s="88">
        <v>50</v>
      </c>
      <c r="C11" s="88">
        <v>52</v>
      </c>
      <c r="D11" s="87" t="s">
        <v>374</v>
      </c>
      <c r="E11" s="87" t="s">
        <v>375</v>
      </c>
      <c r="F11" s="288" t="s">
        <v>376</v>
      </c>
    </row>
    <row r="12" spans="1:6" s="82" customFormat="1" ht="56.25" customHeight="1">
      <c r="A12" s="282" t="s">
        <v>377</v>
      </c>
      <c r="B12" s="89">
        <v>0.8</v>
      </c>
      <c r="C12" s="89">
        <v>0.8</v>
      </c>
      <c r="D12" s="90">
        <v>0.84</v>
      </c>
      <c r="E12" s="289" t="s">
        <v>378</v>
      </c>
      <c r="F12" s="290">
        <v>0.8453</v>
      </c>
    </row>
    <row r="13" spans="1:6" s="82" customFormat="1" ht="175.5">
      <c r="A13" s="282" t="s">
        <v>379</v>
      </c>
      <c r="B13" s="91"/>
      <c r="C13" s="92">
        <v>5600</v>
      </c>
      <c r="D13" s="87" t="s">
        <v>380</v>
      </c>
      <c r="E13" s="94" t="s">
        <v>381</v>
      </c>
      <c r="F13" s="291" t="s">
        <v>782</v>
      </c>
    </row>
    <row r="14" spans="1:6" s="82" customFormat="1" ht="175.5">
      <c r="A14" s="282" t="s">
        <v>382</v>
      </c>
      <c r="B14" s="91"/>
      <c r="C14" s="93">
        <v>0.299</v>
      </c>
      <c r="D14" s="87" t="s">
        <v>383</v>
      </c>
      <c r="E14" s="94" t="s">
        <v>384</v>
      </c>
      <c r="F14" s="291" t="s">
        <v>783</v>
      </c>
    </row>
    <row r="15" spans="1:6" s="82" customFormat="1" ht="100.5" customHeight="1">
      <c r="A15" s="282" t="s">
        <v>385</v>
      </c>
      <c r="B15" s="94" t="s">
        <v>386</v>
      </c>
      <c r="C15" s="87" t="s">
        <v>387</v>
      </c>
      <c r="D15" s="87" t="s">
        <v>388</v>
      </c>
      <c r="E15" s="87" t="s">
        <v>406</v>
      </c>
      <c r="F15" s="292" t="s">
        <v>389</v>
      </c>
    </row>
    <row r="16" spans="1:6" s="82" customFormat="1" ht="97.5" customHeight="1">
      <c r="A16" s="282" t="s">
        <v>408</v>
      </c>
      <c r="B16" s="95" t="s">
        <v>391</v>
      </c>
      <c r="C16" s="79" t="s">
        <v>392</v>
      </c>
      <c r="D16" s="87" t="s">
        <v>393</v>
      </c>
      <c r="E16" s="90">
        <v>1</v>
      </c>
      <c r="F16" s="293" t="s">
        <v>394</v>
      </c>
    </row>
    <row r="17" spans="1:6" s="82" customFormat="1" ht="91.5">
      <c r="A17" s="282" t="s">
        <v>395</v>
      </c>
      <c r="B17" s="96"/>
      <c r="C17" s="97">
        <v>0.14</v>
      </c>
      <c r="D17" s="94" t="s">
        <v>396</v>
      </c>
      <c r="E17" s="87" t="s">
        <v>397</v>
      </c>
      <c r="F17" s="294" t="s">
        <v>398</v>
      </c>
    </row>
    <row r="18" spans="1:6" s="100" customFormat="1" ht="93">
      <c r="A18" s="295" t="s">
        <v>399</v>
      </c>
      <c r="B18" s="98" t="s">
        <v>29</v>
      </c>
      <c r="C18" s="99" t="s">
        <v>29</v>
      </c>
      <c r="D18" s="99" t="s">
        <v>29</v>
      </c>
      <c r="E18" s="285" t="s">
        <v>400</v>
      </c>
      <c r="F18" s="296">
        <v>0.69</v>
      </c>
    </row>
  </sheetData>
  <sheetProtection/>
  <mergeCells count="6">
    <mergeCell ref="A6:F6"/>
    <mergeCell ref="A1:F1"/>
    <mergeCell ref="A2:F2"/>
    <mergeCell ref="B3:F3"/>
    <mergeCell ref="D4:F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6.140625" style="0" customWidth="1"/>
    <col min="2" max="2" width="22.140625" style="4" customWidth="1"/>
    <col min="3" max="3" width="19.7109375" style="0" customWidth="1"/>
    <col min="4" max="4" width="36.421875" style="0" customWidth="1"/>
    <col min="5" max="5" width="26.421875" style="0" customWidth="1"/>
    <col min="6" max="6" width="37.7109375" style="0" customWidth="1"/>
  </cols>
  <sheetData>
    <row r="1" spans="1:6" ht="36" customHeight="1">
      <c r="A1" s="332" t="s">
        <v>45</v>
      </c>
      <c r="B1" s="332"/>
      <c r="C1" s="332"/>
      <c r="D1" s="332"/>
      <c r="E1" s="332"/>
      <c r="F1" s="332"/>
    </row>
    <row r="2" spans="1:6" ht="74.25" customHeight="1">
      <c r="A2" s="331" t="s">
        <v>46</v>
      </c>
      <c r="B2" s="331"/>
      <c r="C2" s="331"/>
      <c r="D2" s="331"/>
      <c r="E2" s="331"/>
      <c r="F2" s="331"/>
    </row>
    <row r="3" spans="1:6" ht="48" customHeight="1">
      <c r="A3" s="196" t="s">
        <v>401</v>
      </c>
      <c r="B3" s="335" t="s">
        <v>423</v>
      </c>
      <c r="C3" s="335"/>
      <c r="D3" s="335"/>
      <c r="E3" s="335"/>
      <c r="F3" s="335"/>
    </row>
    <row r="4" spans="1:6" s="82" customFormat="1" ht="92.25" customHeight="1">
      <c r="A4" s="297" t="s">
        <v>405</v>
      </c>
      <c r="B4" s="298" t="s">
        <v>424</v>
      </c>
      <c r="C4" s="297" t="s">
        <v>6</v>
      </c>
      <c r="D4" s="333" t="s">
        <v>409</v>
      </c>
      <c r="E4" s="333"/>
      <c r="F4" s="333"/>
    </row>
    <row r="5" spans="1:6" ht="32.25" customHeight="1">
      <c r="A5" s="9" t="s">
        <v>362</v>
      </c>
      <c r="B5" s="83" t="s">
        <v>361</v>
      </c>
      <c r="C5" s="9"/>
      <c r="D5" s="336" t="s">
        <v>8</v>
      </c>
      <c r="E5" s="336"/>
      <c r="F5" s="9"/>
    </row>
    <row r="6" spans="1:6" s="1" customFormat="1" ht="46.5" customHeight="1">
      <c r="A6" s="334" t="s">
        <v>0</v>
      </c>
      <c r="B6" s="334"/>
      <c r="C6" s="334"/>
      <c r="D6" s="334"/>
      <c r="E6" s="334"/>
      <c r="F6" s="334"/>
    </row>
    <row r="7" spans="1:6" s="2" customFormat="1" ht="31.5" customHeight="1">
      <c r="A7" s="30" t="s">
        <v>1</v>
      </c>
      <c r="B7" s="11" t="s">
        <v>357</v>
      </c>
      <c r="C7" s="11" t="s">
        <v>358</v>
      </c>
      <c r="D7" s="11" t="s">
        <v>359</v>
      </c>
      <c r="E7" s="12" t="s">
        <v>360</v>
      </c>
      <c r="F7" s="12" t="s">
        <v>211</v>
      </c>
    </row>
    <row r="8" spans="1:6" s="82" customFormat="1" ht="123.75">
      <c r="A8" s="282" t="s">
        <v>410</v>
      </c>
      <c r="B8" s="97" t="s">
        <v>29</v>
      </c>
      <c r="C8" s="92" t="s">
        <v>411</v>
      </c>
      <c r="D8" s="87" t="s">
        <v>784</v>
      </c>
      <c r="E8" s="101" t="s">
        <v>411</v>
      </c>
      <c r="F8" s="87" t="s">
        <v>784</v>
      </c>
    </row>
    <row r="9" spans="1:6" s="82" customFormat="1" ht="152.25">
      <c r="A9" s="282" t="s">
        <v>412</v>
      </c>
      <c r="B9" s="97" t="s">
        <v>29</v>
      </c>
      <c r="C9" s="97" t="s">
        <v>29</v>
      </c>
      <c r="D9" s="87" t="s">
        <v>786</v>
      </c>
      <c r="E9" s="101" t="s">
        <v>413</v>
      </c>
      <c r="F9" s="87" t="s">
        <v>785</v>
      </c>
    </row>
    <row r="10" spans="1:6" s="82" customFormat="1" ht="80.25">
      <c r="A10" s="282" t="s">
        <v>414</v>
      </c>
      <c r="B10" s="97" t="s">
        <v>29</v>
      </c>
      <c r="C10" s="92">
        <v>1810</v>
      </c>
      <c r="D10" s="102" t="s">
        <v>787</v>
      </c>
      <c r="E10" s="103" t="s">
        <v>415</v>
      </c>
      <c r="F10" s="102" t="s">
        <v>788</v>
      </c>
    </row>
    <row r="11" spans="1:6" s="82" customFormat="1" ht="116.25" customHeight="1">
      <c r="A11" s="282" t="s">
        <v>382</v>
      </c>
      <c r="B11" s="97" t="s">
        <v>29</v>
      </c>
      <c r="C11" s="104">
        <v>0.47</v>
      </c>
      <c r="D11" s="105">
        <v>0.4761</v>
      </c>
      <c r="E11" s="103" t="s">
        <v>416</v>
      </c>
      <c r="F11" s="105" t="s">
        <v>417</v>
      </c>
    </row>
    <row r="12" spans="1:6" s="82" customFormat="1" ht="90.75" customHeight="1">
      <c r="A12" s="282" t="s">
        <v>390</v>
      </c>
      <c r="B12" s="79" t="s">
        <v>27</v>
      </c>
      <c r="C12" s="79" t="s">
        <v>27</v>
      </c>
      <c r="D12" s="87" t="s">
        <v>418</v>
      </c>
      <c r="E12" s="106">
        <v>1</v>
      </c>
      <c r="F12" s="107" t="s">
        <v>394</v>
      </c>
    </row>
    <row r="13" spans="1:6" s="82" customFormat="1" ht="66.75" customHeight="1">
      <c r="A13" s="282" t="s">
        <v>419</v>
      </c>
      <c r="B13" s="97" t="s">
        <v>29</v>
      </c>
      <c r="C13" s="97">
        <v>0.05</v>
      </c>
      <c r="D13" s="108" t="s">
        <v>420</v>
      </c>
      <c r="E13" s="109" t="s">
        <v>421</v>
      </c>
      <c r="F13" s="108" t="s">
        <v>422</v>
      </c>
    </row>
  </sheetData>
  <sheetProtection/>
  <mergeCells count="6">
    <mergeCell ref="A6:F6"/>
    <mergeCell ref="A1:F1"/>
    <mergeCell ref="A2:F2"/>
    <mergeCell ref="B3:F3"/>
    <mergeCell ref="D4:F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6.140625" style="0" customWidth="1"/>
    <col min="2" max="2" width="26.140625" style="4" customWidth="1"/>
    <col min="3" max="4" width="26.140625" style="0" customWidth="1"/>
    <col min="5" max="5" width="24.7109375" style="0" customWidth="1"/>
    <col min="6" max="6" width="28.8515625" style="0" customWidth="1"/>
  </cols>
  <sheetData>
    <row r="1" spans="1:6" ht="36" customHeight="1">
      <c r="A1" s="332" t="s">
        <v>45</v>
      </c>
      <c r="B1" s="332"/>
      <c r="C1" s="332"/>
      <c r="D1" s="332"/>
      <c r="E1" s="332"/>
      <c r="F1" s="332"/>
    </row>
    <row r="2" spans="1:6" ht="74.25" customHeight="1">
      <c r="A2" s="331" t="s">
        <v>46</v>
      </c>
      <c r="B2" s="331"/>
      <c r="C2" s="331"/>
      <c r="D2" s="331"/>
      <c r="E2" s="331"/>
      <c r="F2" s="331"/>
    </row>
    <row r="3" spans="1:6" ht="48" customHeight="1">
      <c r="A3" s="196" t="s">
        <v>401</v>
      </c>
      <c r="B3" s="335" t="s">
        <v>449</v>
      </c>
      <c r="C3" s="335"/>
      <c r="D3" s="335"/>
      <c r="E3" s="335"/>
      <c r="F3" s="335"/>
    </row>
    <row r="4" spans="1:6" s="82" customFormat="1" ht="92.25" customHeight="1">
      <c r="A4" s="297" t="s">
        <v>405</v>
      </c>
      <c r="B4" s="298" t="s">
        <v>450</v>
      </c>
      <c r="C4" s="297" t="s">
        <v>6</v>
      </c>
      <c r="D4" s="333" t="s">
        <v>425</v>
      </c>
      <c r="E4" s="333"/>
      <c r="F4" s="333"/>
    </row>
    <row r="5" spans="1:6" ht="32.25" customHeight="1">
      <c r="A5" s="9" t="s">
        <v>362</v>
      </c>
      <c r="B5" s="83" t="s">
        <v>361</v>
      </c>
      <c r="C5" s="9"/>
      <c r="D5" s="336" t="s">
        <v>8</v>
      </c>
      <c r="E5" s="336"/>
      <c r="F5" s="9"/>
    </row>
    <row r="6" spans="1:6" s="1" customFormat="1" ht="46.5" customHeight="1">
      <c r="A6" s="334" t="s">
        <v>0</v>
      </c>
      <c r="B6" s="334"/>
      <c r="C6" s="334"/>
      <c r="D6" s="334"/>
      <c r="E6" s="334"/>
      <c r="F6" s="334"/>
    </row>
    <row r="7" spans="1:6" s="2" customFormat="1" ht="31.5" customHeight="1">
      <c r="A7" s="30" t="s">
        <v>1</v>
      </c>
      <c r="B7" s="11" t="s">
        <v>357</v>
      </c>
      <c r="C7" s="11" t="s">
        <v>358</v>
      </c>
      <c r="D7" s="11" t="s">
        <v>359</v>
      </c>
      <c r="E7" s="12" t="s">
        <v>360</v>
      </c>
      <c r="F7" s="12" t="s">
        <v>211</v>
      </c>
    </row>
    <row r="8" spans="1:6" s="82" customFormat="1" ht="123" customHeight="1">
      <c r="A8" s="282" t="s">
        <v>426</v>
      </c>
      <c r="B8" s="79" t="s">
        <v>427</v>
      </c>
      <c r="C8" s="79" t="s">
        <v>428</v>
      </c>
      <c r="D8" s="110" t="s">
        <v>429</v>
      </c>
      <c r="E8" s="101" t="s">
        <v>430</v>
      </c>
      <c r="F8" s="111" t="s">
        <v>431</v>
      </c>
    </row>
    <row r="9" spans="1:6" s="82" customFormat="1" ht="95.25">
      <c r="A9" s="282" t="s">
        <v>432</v>
      </c>
      <c r="B9" s="79" t="s">
        <v>433</v>
      </c>
      <c r="C9" s="112" t="s">
        <v>434</v>
      </c>
      <c r="D9" s="111" t="s">
        <v>435</v>
      </c>
      <c r="E9" s="113" t="s">
        <v>436</v>
      </c>
      <c r="F9" s="114" t="s">
        <v>437</v>
      </c>
    </row>
    <row r="10" spans="1:6" s="82" customFormat="1" ht="167.25">
      <c r="A10" s="282" t="s">
        <v>438</v>
      </c>
      <c r="B10" s="79" t="s">
        <v>439</v>
      </c>
      <c r="C10" s="79" t="s">
        <v>440</v>
      </c>
      <c r="D10" s="79" t="s">
        <v>441</v>
      </c>
      <c r="E10" s="113" t="s">
        <v>442</v>
      </c>
      <c r="F10" s="115" t="s">
        <v>443</v>
      </c>
    </row>
    <row r="11" spans="1:6" s="82" customFormat="1" ht="90">
      <c r="A11" s="282" t="s">
        <v>444</v>
      </c>
      <c r="B11" s="116" t="s">
        <v>445</v>
      </c>
      <c r="C11" s="116" t="s">
        <v>445</v>
      </c>
      <c r="D11" s="102" t="s">
        <v>446</v>
      </c>
      <c r="E11" s="117" t="s">
        <v>447</v>
      </c>
      <c r="F11" s="102" t="s">
        <v>448</v>
      </c>
    </row>
  </sheetData>
  <sheetProtection/>
  <mergeCells count="6">
    <mergeCell ref="A6:F6"/>
    <mergeCell ref="A1:F1"/>
    <mergeCell ref="A2:F2"/>
    <mergeCell ref="B3:F3"/>
    <mergeCell ref="D4:F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6.140625" style="0" customWidth="1"/>
    <col min="2" max="2" width="26.140625" style="4" customWidth="1"/>
    <col min="3" max="4" width="26.140625" style="0" customWidth="1"/>
    <col min="5" max="5" width="32.00390625" style="0" customWidth="1"/>
    <col min="6" max="6" width="31.7109375" style="0" customWidth="1"/>
  </cols>
  <sheetData>
    <row r="1" spans="1:6" ht="36" customHeight="1">
      <c r="A1" s="332" t="s">
        <v>45</v>
      </c>
      <c r="B1" s="332"/>
      <c r="C1" s="332"/>
      <c r="D1" s="332"/>
      <c r="E1" s="332"/>
      <c r="F1" s="332"/>
    </row>
    <row r="2" spans="1:6" ht="74.25" customHeight="1">
      <c r="A2" s="331" t="s">
        <v>46</v>
      </c>
      <c r="B2" s="331"/>
      <c r="C2" s="331"/>
      <c r="D2" s="331"/>
      <c r="E2" s="331"/>
      <c r="F2" s="331"/>
    </row>
    <row r="3" spans="1:6" ht="48" customHeight="1">
      <c r="A3" s="196" t="s">
        <v>401</v>
      </c>
      <c r="B3" s="335" t="s">
        <v>792</v>
      </c>
      <c r="C3" s="335"/>
      <c r="D3" s="335"/>
      <c r="E3" s="335"/>
      <c r="F3" s="335"/>
    </row>
    <row r="4" spans="1:6" s="82" customFormat="1" ht="122.25" customHeight="1">
      <c r="A4" s="297" t="s">
        <v>405</v>
      </c>
      <c r="B4" s="298" t="s">
        <v>467</v>
      </c>
      <c r="C4" s="297" t="s">
        <v>6</v>
      </c>
      <c r="D4" s="333" t="s">
        <v>451</v>
      </c>
      <c r="E4" s="333"/>
      <c r="F4" s="333"/>
    </row>
    <row r="5" spans="1:6" ht="32.25" customHeight="1">
      <c r="A5" s="9" t="s">
        <v>362</v>
      </c>
      <c r="B5" s="83" t="s">
        <v>361</v>
      </c>
      <c r="C5" s="9"/>
      <c r="D5" s="336" t="s">
        <v>8</v>
      </c>
      <c r="E5" s="336"/>
      <c r="F5" s="9"/>
    </row>
    <row r="6" spans="1:6" s="1" customFormat="1" ht="46.5" customHeight="1">
      <c r="A6" s="334" t="s">
        <v>0</v>
      </c>
      <c r="B6" s="334"/>
      <c r="C6" s="334"/>
      <c r="D6" s="334"/>
      <c r="E6" s="334"/>
      <c r="F6" s="334"/>
    </row>
    <row r="7" spans="1:6" s="2" customFormat="1" ht="31.5" customHeight="1">
      <c r="A7" s="30" t="s">
        <v>1</v>
      </c>
      <c r="B7" s="11" t="s">
        <v>357</v>
      </c>
      <c r="C7" s="11" t="s">
        <v>358</v>
      </c>
      <c r="D7" s="11" t="s">
        <v>359</v>
      </c>
      <c r="E7" s="12" t="s">
        <v>360</v>
      </c>
      <c r="F7" s="12" t="s">
        <v>211</v>
      </c>
    </row>
    <row r="8" spans="1:6" s="82" customFormat="1" ht="108">
      <c r="A8" s="299" t="s">
        <v>452</v>
      </c>
      <c r="B8" s="118"/>
      <c r="C8" s="119">
        <v>1</v>
      </c>
      <c r="D8" s="120">
        <v>1</v>
      </c>
      <c r="E8" s="120" t="s">
        <v>407</v>
      </c>
      <c r="F8" s="121">
        <v>1</v>
      </c>
    </row>
    <row r="9" spans="1:6" s="82" customFormat="1" ht="90" customHeight="1">
      <c r="A9" s="299" t="s">
        <v>453</v>
      </c>
      <c r="B9" s="122"/>
      <c r="C9" s="123" t="s">
        <v>29</v>
      </c>
      <c r="D9" s="124">
        <v>0.913</v>
      </c>
      <c r="E9" s="120" t="s">
        <v>454</v>
      </c>
      <c r="F9" s="120">
        <v>1</v>
      </c>
    </row>
    <row r="10" spans="1:6" s="82" customFormat="1" ht="409.5">
      <c r="A10" s="295" t="s">
        <v>455</v>
      </c>
      <c r="B10" s="122" t="s">
        <v>456</v>
      </c>
      <c r="C10" s="122" t="s">
        <v>456</v>
      </c>
      <c r="D10" s="125" t="s">
        <v>457</v>
      </c>
      <c r="E10" s="130" t="s">
        <v>458</v>
      </c>
      <c r="F10" s="126" t="s">
        <v>459</v>
      </c>
    </row>
    <row r="11" spans="1:6" s="82" customFormat="1" ht="121.5" customHeight="1">
      <c r="A11" s="299" t="s">
        <v>460</v>
      </c>
      <c r="B11" s="122"/>
      <c r="C11" s="127" t="s">
        <v>461</v>
      </c>
      <c r="D11" s="128" t="s">
        <v>462</v>
      </c>
      <c r="E11" s="120" t="s">
        <v>454</v>
      </c>
      <c r="F11" s="129" t="s">
        <v>463</v>
      </c>
    </row>
    <row r="12" spans="1:6" s="82" customFormat="1" ht="90" customHeight="1">
      <c r="A12" s="299" t="s">
        <v>464</v>
      </c>
      <c r="B12" s="122"/>
      <c r="C12" s="123" t="s">
        <v>411</v>
      </c>
      <c r="D12" s="120" t="s">
        <v>465</v>
      </c>
      <c r="E12" s="120" t="s">
        <v>465</v>
      </c>
      <c r="F12" s="120" t="s">
        <v>466</v>
      </c>
    </row>
  </sheetData>
  <sheetProtection/>
  <mergeCells count="6">
    <mergeCell ref="A6:F6"/>
    <mergeCell ref="A1:F1"/>
    <mergeCell ref="A2:F2"/>
    <mergeCell ref="B3:F3"/>
    <mergeCell ref="D4:F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16.7109375" style="131" customWidth="1"/>
    <col min="2" max="2" width="57.00390625" style="131" customWidth="1"/>
    <col min="3" max="7" width="19.8515625" style="131" customWidth="1"/>
    <col min="8" max="252" width="9.140625" style="131" customWidth="1"/>
    <col min="253" max="253" width="5.7109375" style="131" customWidth="1"/>
    <col min="254" max="254" width="16.7109375" style="131" customWidth="1"/>
    <col min="255" max="255" width="41.7109375" style="131" customWidth="1"/>
    <col min="256" max="16384" width="15.421875" style="131" customWidth="1"/>
  </cols>
  <sheetData>
    <row r="1" spans="1:7" ht="36" customHeight="1">
      <c r="A1" s="355" t="s">
        <v>45</v>
      </c>
      <c r="B1" s="355"/>
      <c r="C1" s="355"/>
      <c r="D1" s="355"/>
      <c r="E1" s="355"/>
      <c r="F1" s="355"/>
      <c r="G1" s="355"/>
    </row>
    <row r="2" spans="1:7" ht="74.25" customHeight="1">
      <c r="A2" s="356" t="s">
        <v>46</v>
      </c>
      <c r="B2" s="356"/>
      <c r="C2" s="356"/>
      <c r="D2" s="356"/>
      <c r="E2" s="356"/>
      <c r="F2" s="356"/>
      <c r="G2" s="356"/>
    </row>
    <row r="3" spans="1:7" ht="60.75" customHeight="1">
      <c r="A3" s="344" t="s">
        <v>401</v>
      </c>
      <c r="B3" s="345"/>
      <c r="C3" s="352" t="s">
        <v>569</v>
      </c>
      <c r="D3" s="353"/>
      <c r="E3" s="353"/>
      <c r="F3" s="353"/>
      <c r="G3" s="354"/>
    </row>
    <row r="4" spans="1:7" ht="57.75" customHeight="1">
      <c r="A4" s="135" t="s">
        <v>5</v>
      </c>
      <c r="B4" s="249" t="s">
        <v>468</v>
      </c>
      <c r="C4" s="136" t="s">
        <v>6</v>
      </c>
      <c r="D4" s="346" t="s">
        <v>567</v>
      </c>
      <c r="E4" s="347"/>
      <c r="F4" s="347"/>
      <c r="G4" s="348"/>
    </row>
    <row r="5" spans="1:7" ht="33" customHeight="1">
      <c r="A5" s="342" t="s">
        <v>469</v>
      </c>
      <c r="B5" s="343"/>
      <c r="C5" s="343"/>
      <c r="D5" s="349" t="s">
        <v>572</v>
      </c>
      <c r="E5" s="350"/>
      <c r="F5" s="350"/>
      <c r="G5" s="351"/>
    </row>
    <row r="6" spans="1:7" ht="47.25" customHeight="1">
      <c r="A6" s="357" t="s">
        <v>0</v>
      </c>
      <c r="B6" s="358"/>
      <c r="C6" s="358"/>
      <c r="D6" s="358"/>
      <c r="E6" s="358"/>
      <c r="F6" s="358"/>
      <c r="G6" s="359"/>
    </row>
    <row r="7" spans="1:7" ht="49.5" customHeight="1">
      <c r="A7" s="134" t="s">
        <v>470</v>
      </c>
      <c r="B7" s="30" t="s">
        <v>471</v>
      </c>
      <c r="C7" s="11" t="s">
        <v>2</v>
      </c>
      <c r="D7" s="11" t="s">
        <v>3</v>
      </c>
      <c r="E7" s="11" t="s">
        <v>4</v>
      </c>
      <c r="F7" s="11" t="s">
        <v>20</v>
      </c>
      <c r="G7" s="12" t="s">
        <v>211</v>
      </c>
    </row>
    <row r="8" spans="1:7" ht="51.75" customHeight="1">
      <c r="A8" s="137">
        <v>96201</v>
      </c>
      <c r="B8" s="143" t="s">
        <v>472</v>
      </c>
      <c r="C8" s="144">
        <v>15</v>
      </c>
      <c r="D8" s="144">
        <v>0</v>
      </c>
      <c r="E8" s="144">
        <v>0</v>
      </c>
      <c r="F8" s="144">
        <v>4</v>
      </c>
      <c r="G8" s="144">
        <v>75</v>
      </c>
    </row>
    <row r="9" spans="1:7" ht="51.75" customHeight="1">
      <c r="A9" s="137">
        <v>96201</v>
      </c>
      <c r="B9" s="143" t="s">
        <v>473</v>
      </c>
      <c r="C9" s="144">
        <v>0</v>
      </c>
      <c r="D9" s="144">
        <v>0</v>
      </c>
      <c r="E9" s="144">
        <v>0</v>
      </c>
      <c r="F9" s="144">
        <v>4</v>
      </c>
      <c r="G9" s="144">
        <v>75</v>
      </c>
    </row>
    <row r="10" spans="1:7" ht="51.75" customHeight="1">
      <c r="A10" s="137">
        <v>96201</v>
      </c>
      <c r="B10" s="143" t="s">
        <v>474</v>
      </c>
      <c r="C10" s="144">
        <v>0</v>
      </c>
      <c r="D10" s="144">
        <v>0</v>
      </c>
      <c r="E10" s="144">
        <v>0</v>
      </c>
      <c r="F10" s="144">
        <v>4</v>
      </c>
      <c r="G10" s="144">
        <v>48</v>
      </c>
    </row>
    <row r="11" spans="1:7" ht="69.75">
      <c r="A11" s="137">
        <v>96201</v>
      </c>
      <c r="B11" s="143" t="s">
        <v>475</v>
      </c>
      <c r="C11" s="144" t="s">
        <v>476</v>
      </c>
      <c r="D11" s="144" t="s">
        <v>476</v>
      </c>
      <c r="E11" s="144" t="s">
        <v>476</v>
      </c>
      <c r="F11" s="144">
        <v>4</v>
      </c>
      <c r="G11" s="144">
        <v>60</v>
      </c>
    </row>
    <row r="12" spans="1:7" ht="57.75" customHeight="1">
      <c r="A12" s="137">
        <v>96201</v>
      </c>
      <c r="B12" s="143" t="s">
        <v>477</v>
      </c>
      <c r="C12" s="144">
        <v>6</v>
      </c>
      <c r="D12" s="144">
        <v>4</v>
      </c>
      <c r="E12" s="144">
        <v>1</v>
      </c>
      <c r="F12" s="144">
        <v>8</v>
      </c>
      <c r="G12" s="144">
        <v>7</v>
      </c>
    </row>
    <row r="13" spans="1:7" ht="57.75" customHeight="1">
      <c r="A13" s="137">
        <v>96201</v>
      </c>
      <c r="B13" s="143" t="s">
        <v>478</v>
      </c>
      <c r="C13" s="144">
        <v>6</v>
      </c>
      <c r="D13" s="144">
        <v>4</v>
      </c>
      <c r="E13" s="144">
        <v>3</v>
      </c>
      <c r="F13" s="144">
        <v>8</v>
      </c>
      <c r="G13" s="144">
        <v>10</v>
      </c>
    </row>
    <row r="14" spans="1:7" ht="57.75" customHeight="1">
      <c r="A14" s="137">
        <v>96201</v>
      </c>
      <c r="B14" s="143" t="s">
        <v>479</v>
      </c>
      <c r="C14" s="144" t="s">
        <v>476</v>
      </c>
      <c r="D14" s="144" t="s">
        <v>476</v>
      </c>
      <c r="E14" s="144">
        <v>2</v>
      </c>
      <c r="F14" s="144">
        <v>3</v>
      </c>
      <c r="G14" s="144">
        <v>0</v>
      </c>
    </row>
    <row r="15" spans="1:7" ht="57.75" customHeight="1">
      <c r="A15" s="137">
        <v>96201</v>
      </c>
      <c r="B15" s="143" t="s">
        <v>480</v>
      </c>
      <c r="C15" s="144">
        <v>0</v>
      </c>
      <c r="D15" s="144">
        <v>0</v>
      </c>
      <c r="E15" s="144">
        <v>2</v>
      </c>
      <c r="F15" s="144">
        <v>3</v>
      </c>
      <c r="G15" s="144">
        <v>0</v>
      </c>
    </row>
    <row r="16" spans="1:7" ht="29.25" customHeight="1">
      <c r="A16" s="137">
        <v>96201</v>
      </c>
      <c r="B16" s="143" t="s">
        <v>481</v>
      </c>
      <c r="C16" s="144">
        <v>0</v>
      </c>
      <c r="D16" s="144">
        <v>0</v>
      </c>
      <c r="E16" s="144">
        <v>0</v>
      </c>
      <c r="F16" s="144">
        <v>3</v>
      </c>
      <c r="G16" s="144">
        <v>0</v>
      </c>
    </row>
    <row r="17" spans="1:7" ht="30" customHeight="1">
      <c r="A17" s="137">
        <v>96201</v>
      </c>
      <c r="B17" s="143" t="s">
        <v>482</v>
      </c>
      <c r="C17" s="144" t="s">
        <v>476</v>
      </c>
      <c r="D17" s="144" t="s">
        <v>476</v>
      </c>
      <c r="E17" s="144">
        <v>0</v>
      </c>
      <c r="F17" s="144">
        <v>3098.76</v>
      </c>
      <c r="G17" s="144">
        <v>0</v>
      </c>
    </row>
    <row r="18" spans="1:7" ht="30" customHeight="1">
      <c r="A18" s="137">
        <v>96201</v>
      </c>
      <c r="B18" s="143" t="s">
        <v>483</v>
      </c>
      <c r="C18" s="144" t="s">
        <v>476</v>
      </c>
      <c r="D18" s="144" t="s">
        <v>476</v>
      </c>
      <c r="E18" s="144">
        <v>0</v>
      </c>
      <c r="F18" s="144">
        <v>1032.92</v>
      </c>
      <c r="G18" s="144">
        <v>0</v>
      </c>
    </row>
    <row r="19" spans="1:7" ht="30" customHeight="1">
      <c r="A19" s="137">
        <v>96201</v>
      </c>
      <c r="B19" s="143" t="s">
        <v>484</v>
      </c>
      <c r="C19" s="144">
        <v>0.58</v>
      </c>
      <c r="D19" s="144">
        <v>0.28</v>
      </c>
      <c r="E19" s="144">
        <v>1.2</v>
      </c>
      <c r="F19" s="144">
        <v>0.1</v>
      </c>
      <c r="G19" s="144">
        <v>0.1</v>
      </c>
    </row>
    <row r="20" spans="1:7" ht="30" customHeight="1">
      <c r="A20" s="137">
        <v>96201</v>
      </c>
      <c r="B20" s="143" t="s">
        <v>485</v>
      </c>
      <c r="C20" s="144">
        <v>4</v>
      </c>
      <c r="D20" s="144">
        <v>3</v>
      </c>
      <c r="E20" s="144">
        <v>5</v>
      </c>
      <c r="F20" s="144">
        <v>7</v>
      </c>
      <c r="G20" s="144">
        <v>7</v>
      </c>
    </row>
    <row r="21" spans="1:7" ht="30" customHeight="1">
      <c r="A21" s="137">
        <v>96201</v>
      </c>
      <c r="B21" s="143" t="s">
        <v>486</v>
      </c>
      <c r="C21" s="144">
        <v>2</v>
      </c>
      <c r="D21" s="144">
        <v>2</v>
      </c>
      <c r="E21" s="144">
        <v>1</v>
      </c>
      <c r="F21" s="144">
        <v>3</v>
      </c>
      <c r="G21" s="144">
        <v>3</v>
      </c>
    </row>
    <row r="22" spans="1:7" ht="30" customHeight="1">
      <c r="A22" s="137">
        <v>96201</v>
      </c>
      <c r="B22" s="143" t="s">
        <v>487</v>
      </c>
      <c r="C22" s="144">
        <v>2</v>
      </c>
      <c r="D22" s="144">
        <v>1</v>
      </c>
      <c r="E22" s="144">
        <v>4</v>
      </c>
      <c r="F22" s="144">
        <v>4</v>
      </c>
      <c r="G22" s="144">
        <v>4</v>
      </c>
    </row>
    <row r="23" spans="1:7" ht="30" customHeight="1">
      <c r="A23" s="137">
        <v>96201</v>
      </c>
      <c r="B23" s="143" t="s">
        <v>488</v>
      </c>
      <c r="C23" s="144" t="s">
        <v>476</v>
      </c>
      <c r="D23" s="144" t="s">
        <v>476</v>
      </c>
      <c r="E23" s="144">
        <v>0</v>
      </c>
      <c r="F23" s="144">
        <v>1</v>
      </c>
      <c r="G23" s="144">
        <v>3</v>
      </c>
    </row>
  </sheetData>
  <sheetProtection/>
  <mergeCells count="8">
    <mergeCell ref="A1:G1"/>
    <mergeCell ref="A2:G2"/>
    <mergeCell ref="A6:G6"/>
    <mergeCell ref="A5:C5"/>
    <mergeCell ref="A3:B3"/>
    <mergeCell ref="D4:G4"/>
    <mergeCell ref="D5:G5"/>
    <mergeCell ref="C3:G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7109375" style="131" customWidth="1"/>
    <col min="2" max="2" width="57.8515625" style="131" customWidth="1"/>
    <col min="3" max="7" width="19.8515625" style="131" customWidth="1"/>
    <col min="8" max="251" width="9.140625" style="131" customWidth="1"/>
    <col min="252" max="252" width="5.7109375" style="131" customWidth="1"/>
    <col min="253" max="253" width="16.7109375" style="131" customWidth="1"/>
    <col min="254" max="254" width="41.7109375" style="131" customWidth="1"/>
    <col min="255" max="255" width="15.421875" style="131" customWidth="1"/>
    <col min="256" max="16384" width="14.7109375" style="131" customWidth="1"/>
  </cols>
  <sheetData>
    <row r="1" spans="1:7" ht="36" customHeight="1">
      <c r="A1" s="355" t="s">
        <v>45</v>
      </c>
      <c r="B1" s="355"/>
      <c r="C1" s="355"/>
      <c r="D1" s="355"/>
      <c r="E1" s="355"/>
      <c r="F1" s="355"/>
      <c r="G1" s="355"/>
    </row>
    <row r="2" spans="1:7" ht="74.25" customHeight="1">
      <c r="A2" s="356" t="s">
        <v>46</v>
      </c>
      <c r="B2" s="356"/>
      <c r="C2" s="356"/>
      <c r="D2" s="356"/>
      <c r="E2" s="356"/>
      <c r="F2" s="356"/>
      <c r="G2" s="356"/>
    </row>
    <row r="3" spans="1:7" ht="60.75" customHeight="1">
      <c r="A3" s="344" t="s">
        <v>401</v>
      </c>
      <c r="B3" s="345"/>
      <c r="C3" s="352" t="s">
        <v>510</v>
      </c>
      <c r="D3" s="353"/>
      <c r="E3" s="353"/>
      <c r="F3" s="353"/>
      <c r="G3" s="354"/>
    </row>
    <row r="4" spans="1:7" ht="57.75" customHeight="1">
      <c r="A4" s="135" t="s">
        <v>5</v>
      </c>
      <c r="B4" s="249" t="s">
        <v>573</v>
      </c>
      <c r="C4" s="136" t="s">
        <v>6</v>
      </c>
      <c r="D4" s="346" t="s">
        <v>574</v>
      </c>
      <c r="E4" s="347"/>
      <c r="F4" s="347"/>
      <c r="G4" s="348"/>
    </row>
    <row r="5" spans="1:7" ht="33" customHeight="1">
      <c r="A5" s="342" t="s">
        <v>469</v>
      </c>
      <c r="B5" s="343"/>
      <c r="C5" s="343"/>
      <c r="D5" s="349" t="s">
        <v>572</v>
      </c>
      <c r="E5" s="350"/>
      <c r="F5" s="350"/>
      <c r="G5" s="351"/>
    </row>
    <row r="6" spans="1:7" ht="47.25" customHeight="1">
      <c r="A6" s="326" t="s">
        <v>0</v>
      </c>
      <c r="B6" s="327"/>
      <c r="C6" s="327"/>
      <c r="D6" s="327"/>
      <c r="E6" s="327"/>
      <c r="F6" s="327"/>
      <c r="G6" s="328"/>
    </row>
    <row r="7" spans="1:7" ht="49.5" customHeight="1">
      <c r="A7" s="134" t="s">
        <v>470</v>
      </c>
      <c r="B7" s="30" t="s">
        <v>471</v>
      </c>
      <c r="C7" s="11" t="s">
        <v>2</v>
      </c>
      <c r="D7" s="11" t="s">
        <v>3</v>
      </c>
      <c r="E7" s="11" t="s">
        <v>4</v>
      </c>
      <c r="F7" s="11" t="s">
        <v>20</v>
      </c>
      <c r="G7" s="12" t="s">
        <v>211</v>
      </c>
    </row>
    <row r="8" spans="1:7" ht="42">
      <c r="A8" s="133">
        <v>16101</v>
      </c>
      <c r="B8" s="300" t="s">
        <v>512</v>
      </c>
      <c r="C8" s="153">
        <v>215</v>
      </c>
      <c r="D8" s="301">
        <v>240</v>
      </c>
      <c r="E8" s="153">
        <v>295</v>
      </c>
      <c r="F8" s="153">
        <v>310</v>
      </c>
      <c r="G8" s="156">
        <v>650</v>
      </c>
    </row>
    <row r="9" spans="1:7" ht="21">
      <c r="A9" s="133">
        <v>16101</v>
      </c>
      <c r="B9" s="152" t="s">
        <v>513</v>
      </c>
      <c r="C9" s="153">
        <v>132</v>
      </c>
      <c r="D9" s="301">
        <v>178</v>
      </c>
      <c r="E9" s="153">
        <v>161</v>
      </c>
      <c r="F9" s="153">
        <v>125</v>
      </c>
      <c r="G9" s="156">
        <v>130</v>
      </c>
    </row>
    <row r="10" spans="1:7" ht="21">
      <c r="A10" s="133">
        <v>16101</v>
      </c>
      <c r="B10" s="152" t="s">
        <v>514</v>
      </c>
      <c r="C10" s="153">
        <v>10</v>
      </c>
      <c r="D10" s="301">
        <v>27</v>
      </c>
      <c r="E10" s="153">
        <v>24</v>
      </c>
      <c r="F10" s="153">
        <v>28</v>
      </c>
      <c r="G10" s="156">
        <v>30</v>
      </c>
    </row>
    <row r="11" spans="1:7" ht="21">
      <c r="A11" s="133">
        <v>16101</v>
      </c>
      <c r="B11" s="300" t="s">
        <v>515</v>
      </c>
      <c r="C11" s="153" t="s">
        <v>476</v>
      </c>
      <c r="D11" s="301" t="s">
        <v>476</v>
      </c>
      <c r="E11" s="153" t="s">
        <v>476</v>
      </c>
      <c r="F11" s="153">
        <v>0.8</v>
      </c>
      <c r="G11" s="156">
        <v>0.9</v>
      </c>
    </row>
    <row r="12" spans="1:7" ht="60.75">
      <c r="A12" s="133">
        <v>16101</v>
      </c>
      <c r="B12" s="152" t="s">
        <v>516</v>
      </c>
      <c r="C12" s="153" t="s">
        <v>476</v>
      </c>
      <c r="D12" s="301" t="s">
        <v>476</v>
      </c>
      <c r="E12" s="156" t="s">
        <v>476</v>
      </c>
      <c r="F12" s="153" t="s">
        <v>517</v>
      </c>
      <c r="G12" s="156" t="s">
        <v>518</v>
      </c>
    </row>
    <row r="13" spans="1:7" ht="40.5">
      <c r="A13" s="133">
        <v>16101</v>
      </c>
      <c r="B13" s="152" t="s">
        <v>519</v>
      </c>
      <c r="C13" s="153" t="s">
        <v>476</v>
      </c>
      <c r="D13" s="301" t="s">
        <v>476</v>
      </c>
      <c r="E13" s="156" t="s">
        <v>476</v>
      </c>
      <c r="F13" s="153" t="s">
        <v>520</v>
      </c>
      <c r="G13" s="153" t="s">
        <v>521</v>
      </c>
    </row>
    <row r="14" spans="1:7" ht="21">
      <c r="A14" s="133">
        <v>16101</v>
      </c>
      <c r="B14" s="152" t="s">
        <v>522</v>
      </c>
      <c r="C14" s="156" t="s">
        <v>476</v>
      </c>
      <c r="D14" s="159">
        <v>206</v>
      </c>
      <c r="E14" s="156">
        <v>268</v>
      </c>
      <c r="F14" s="156">
        <v>227</v>
      </c>
      <c r="G14" s="156">
        <v>150</v>
      </c>
    </row>
    <row r="15" spans="1:7" ht="40.5">
      <c r="A15" s="133">
        <v>16101</v>
      </c>
      <c r="B15" s="152" t="s">
        <v>523</v>
      </c>
      <c r="C15" s="156" t="s">
        <v>476</v>
      </c>
      <c r="D15" s="159">
        <v>39</v>
      </c>
      <c r="E15" s="156">
        <v>55</v>
      </c>
      <c r="F15" s="156">
        <v>37</v>
      </c>
      <c r="G15" s="156">
        <v>26</v>
      </c>
    </row>
    <row r="16" spans="1:7" ht="21">
      <c r="A16" s="133">
        <v>16101</v>
      </c>
      <c r="B16" s="152" t="s">
        <v>524</v>
      </c>
      <c r="C16" s="156">
        <v>119</v>
      </c>
      <c r="D16" s="154">
        <v>87</v>
      </c>
      <c r="E16" s="155">
        <v>106</v>
      </c>
      <c r="F16" s="156">
        <v>301</v>
      </c>
      <c r="G16" s="156">
        <v>291</v>
      </c>
    </row>
    <row r="17" spans="1:7" ht="21">
      <c r="A17" s="133">
        <v>16101</v>
      </c>
      <c r="B17" s="152" t="s">
        <v>525</v>
      </c>
      <c r="C17" s="156">
        <v>119</v>
      </c>
      <c r="D17" s="154">
        <v>87</v>
      </c>
      <c r="E17" s="155">
        <v>106</v>
      </c>
      <c r="F17" s="156">
        <v>301</v>
      </c>
      <c r="G17" s="156">
        <v>291</v>
      </c>
    </row>
    <row r="18" spans="1:7" ht="21">
      <c r="A18" s="133">
        <v>16101</v>
      </c>
      <c r="B18" s="302" t="s">
        <v>526</v>
      </c>
      <c r="C18" s="155">
        <v>7</v>
      </c>
      <c r="D18" s="154">
        <v>7</v>
      </c>
      <c r="E18" s="155">
        <v>7</v>
      </c>
      <c r="F18" s="155">
        <v>7</v>
      </c>
      <c r="G18" s="156">
        <v>7</v>
      </c>
    </row>
    <row r="19" spans="1:7" ht="21">
      <c r="A19" s="133">
        <v>16101</v>
      </c>
      <c r="B19" s="303" t="s">
        <v>527</v>
      </c>
      <c r="C19" s="156" t="s">
        <v>476</v>
      </c>
      <c r="D19" s="154">
        <v>1</v>
      </c>
      <c r="E19" s="155">
        <v>2</v>
      </c>
      <c r="F19" s="156">
        <v>4</v>
      </c>
      <c r="G19" s="156">
        <v>2</v>
      </c>
    </row>
    <row r="20" spans="1:7" ht="21">
      <c r="A20" s="133">
        <v>16101</v>
      </c>
      <c r="B20" s="303" t="s">
        <v>528</v>
      </c>
      <c r="C20" s="156" t="s">
        <v>476</v>
      </c>
      <c r="D20" s="154">
        <v>0</v>
      </c>
      <c r="E20" s="155">
        <v>0</v>
      </c>
      <c r="F20" s="156">
        <v>1</v>
      </c>
      <c r="G20" s="156">
        <v>4</v>
      </c>
    </row>
    <row r="21" spans="1:7" ht="42">
      <c r="A21" s="133">
        <v>16101</v>
      </c>
      <c r="B21" s="303" t="s">
        <v>529</v>
      </c>
      <c r="C21" s="156" t="s">
        <v>476</v>
      </c>
      <c r="D21" s="154">
        <v>0</v>
      </c>
      <c r="E21" s="155">
        <v>1</v>
      </c>
      <c r="F21" s="156">
        <v>1</v>
      </c>
      <c r="G21" s="156">
        <v>1</v>
      </c>
    </row>
    <row r="22" spans="1:7" ht="21">
      <c r="A22" s="133">
        <v>16101</v>
      </c>
      <c r="B22" s="303" t="s">
        <v>530</v>
      </c>
      <c r="C22" s="156" t="s">
        <v>476</v>
      </c>
      <c r="D22" s="154" t="s">
        <v>476</v>
      </c>
      <c r="E22" s="155">
        <v>7</v>
      </c>
      <c r="F22" s="156">
        <v>12</v>
      </c>
      <c r="G22" s="156">
        <v>16</v>
      </c>
    </row>
    <row r="23" spans="1:7" ht="21">
      <c r="A23" s="133">
        <v>16101</v>
      </c>
      <c r="B23" s="303" t="s">
        <v>531</v>
      </c>
      <c r="C23" s="304">
        <v>133</v>
      </c>
      <c r="D23" s="304">
        <v>166</v>
      </c>
      <c r="E23" s="304">
        <v>172</v>
      </c>
      <c r="F23" s="304">
        <v>144</v>
      </c>
      <c r="G23" s="156">
        <v>100</v>
      </c>
    </row>
    <row r="24" spans="1:7" ht="21">
      <c r="A24" s="133">
        <v>16101</v>
      </c>
      <c r="B24" s="303" t="s">
        <v>532</v>
      </c>
      <c r="C24" s="304" t="s">
        <v>476</v>
      </c>
      <c r="D24" s="304" t="s">
        <v>476</v>
      </c>
      <c r="E24" s="304" t="s">
        <v>476</v>
      </c>
      <c r="F24" s="304">
        <v>4</v>
      </c>
      <c r="G24" s="156">
        <v>11</v>
      </c>
    </row>
    <row r="25" spans="1:7" ht="21">
      <c r="A25" s="133">
        <v>16101</v>
      </c>
      <c r="B25" s="138" t="s">
        <v>533</v>
      </c>
      <c r="C25" s="304" t="s">
        <v>476</v>
      </c>
      <c r="D25" s="304" t="s">
        <v>476</v>
      </c>
      <c r="E25" s="304">
        <v>5</v>
      </c>
      <c r="F25" s="304">
        <v>17</v>
      </c>
      <c r="G25" s="156">
        <v>20</v>
      </c>
    </row>
    <row r="26" spans="1:7" ht="63">
      <c r="A26" s="133">
        <v>16101</v>
      </c>
      <c r="B26" s="303" t="s">
        <v>534</v>
      </c>
      <c r="C26" s="304" t="s">
        <v>476</v>
      </c>
      <c r="D26" s="304" t="s">
        <v>476</v>
      </c>
      <c r="E26" s="304">
        <v>20</v>
      </c>
      <c r="F26" s="304">
        <v>30</v>
      </c>
      <c r="G26" s="156">
        <v>20</v>
      </c>
    </row>
    <row r="27" spans="1:7" ht="21">
      <c r="A27" s="133">
        <v>16101</v>
      </c>
      <c r="B27" s="303" t="s">
        <v>535</v>
      </c>
      <c r="C27" s="304">
        <v>0</v>
      </c>
      <c r="D27" s="304">
        <v>1</v>
      </c>
      <c r="E27" s="304">
        <v>1</v>
      </c>
      <c r="F27" s="304">
        <v>3</v>
      </c>
      <c r="G27" s="156">
        <v>5</v>
      </c>
    </row>
    <row r="28" spans="1:7" ht="21">
      <c r="A28" s="133">
        <v>16101</v>
      </c>
      <c r="B28" s="303" t="s">
        <v>536</v>
      </c>
      <c r="C28" s="304">
        <v>0</v>
      </c>
      <c r="D28" s="304">
        <v>0</v>
      </c>
      <c r="E28" s="304">
        <v>114451.86</v>
      </c>
      <c r="F28" s="304">
        <v>437671.35</v>
      </c>
      <c r="G28" s="156">
        <v>62126.55</v>
      </c>
    </row>
    <row r="29" spans="1:7" ht="21">
      <c r="A29" s="133">
        <v>16101</v>
      </c>
      <c r="B29" s="303" t="s">
        <v>537</v>
      </c>
      <c r="C29" s="304"/>
      <c r="D29" s="304"/>
      <c r="E29" s="304">
        <v>114451.86</v>
      </c>
      <c r="F29" s="304">
        <v>437671.35</v>
      </c>
      <c r="G29" s="156">
        <v>62162.55</v>
      </c>
    </row>
    <row r="30" spans="1:7" ht="42">
      <c r="A30" s="133">
        <v>16101</v>
      </c>
      <c r="B30" s="303" t="s">
        <v>538</v>
      </c>
      <c r="C30" s="304">
        <v>0</v>
      </c>
      <c r="D30" s="304">
        <v>0</v>
      </c>
      <c r="E30" s="304">
        <v>0</v>
      </c>
      <c r="F30" s="304">
        <v>0</v>
      </c>
      <c r="G30" s="156">
        <v>1</v>
      </c>
    </row>
    <row r="31" spans="1:7" ht="42">
      <c r="A31" s="133">
        <v>16101</v>
      </c>
      <c r="B31" s="303" t="s">
        <v>539</v>
      </c>
      <c r="C31" s="304">
        <v>435</v>
      </c>
      <c r="D31" s="304">
        <v>660</v>
      </c>
      <c r="E31" s="304">
        <v>525</v>
      </c>
      <c r="F31" s="304">
        <v>300</v>
      </c>
      <c r="G31" s="156">
        <v>280</v>
      </c>
    </row>
    <row r="32" spans="1:7" ht="21">
      <c r="A32" s="133">
        <v>16101</v>
      </c>
      <c r="B32" s="303" t="s">
        <v>540</v>
      </c>
      <c r="C32" s="304">
        <v>49</v>
      </c>
      <c r="D32" s="304">
        <v>56</v>
      </c>
      <c r="E32" s="304">
        <v>66</v>
      </c>
      <c r="F32" s="304">
        <v>57</v>
      </c>
      <c r="G32" s="156">
        <v>50</v>
      </c>
    </row>
    <row r="33" spans="1:7" ht="63">
      <c r="A33" s="133">
        <v>16101</v>
      </c>
      <c r="B33" s="300" t="s">
        <v>541</v>
      </c>
      <c r="C33" s="153" t="s">
        <v>476</v>
      </c>
      <c r="D33" s="301" t="s">
        <v>476</v>
      </c>
      <c r="E33" s="153" t="s">
        <v>476</v>
      </c>
      <c r="F33" s="305">
        <v>0.8</v>
      </c>
      <c r="G33" s="157">
        <v>0.9</v>
      </c>
    </row>
    <row r="34" spans="1:7" s="330" customFormat="1" ht="21">
      <c r="A34" s="132">
        <v>16101</v>
      </c>
      <c r="B34" s="329" t="s">
        <v>575</v>
      </c>
      <c r="C34" s="156">
        <v>435</v>
      </c>
      <c r="D34" s="159">
        <v>660</v>
      </c>
      <c r="E34" s="156">
        <v>525</v>
      </c>
      <c r="F34" s="156">
        <v>350</v>
      </c>
      <c r="G34" s="156">
        <v>280</v>
      </c>
    </row>
    <row r="35" spans="1:7" ht="63">
      <c r="A35" s="133">
        <v>16101</v>
      </c>
      <c r="B35" s="300" t="s">
        <v>542</v>
      </c>
      <c r="C35" s="159" t="s">
        <v>476</v>
      </c>
      <c r="D35" s="159" t="s">
        <v>476</v>
      </c>
      <c r="E35" s="159" t="s">
        <v>476</v>
      </c>
      <c r="F35" s="306">
        <v>0.9</v>
      </c>
      <c r="G35" s="157">
        <v>0.9</v>
      </c>
    </row>
    <row r="36" spans="1:7" ht="21">
      <c r="A36" s="132">
        <v>16101</v>
      </c>
      <c r="B36" s="158" t="s">
        <v>543</v>
      </c>
      <c r="C36" s="159">
        <v>4</v>
      </c>
      <c r="D36" s="159">
        <v>5</v>
      </c>
      <c r="E36" s="159">
        <v>7</v>
      </c>
      <c r="F36" s="159">
        <v>9</v>
      </c>
      <c r="G36" s="156">
        <v>21</v>
      </c>
    </row>
    <row r="37" spans="1:7" ht="42">
      <c r="A37" s="132">
        <v>16101</v>
      </c>
      <c r="B37" s="158" t="s">
        <v>789</v>
      </c>
      <c r="C37" s="159" t="s">
        <v>476</v>
      </c>
      <c r="D37" s="159">
        <v>1</v>
      </c>
      <c r="E37" s="159">
        <v>2</v>
      </c>
      <c r="F37" s="159">
        <v>4</v>
      </c>
      <c r="G37" s="156">
        <v>2</v>
      </c>
    </row>
    <row r="38" spans="1:7" ht="21">
      <c r="A38" s="132">
        <v>16101</v>
      </c>
      <c r="B38" s="158" t="s">
        <v>790</v>
      </c>
      <c r="C38" s="159" t="s">
        <v>476</v>
      </c>
      <c r="D38" s="159" t="s">
        <v>476</v>
      </c>
      <c r="E38" s="159">
        <v>7</v>
      </c>
      <c r="F38" s="159">
        <v>12</v>
      </c>
      <c r="G38" s="156">
        <v>16</v>
      </c>
    </row>
    <row r="39" spans="1:7" ht="21">
      <c r="A39" s="132">
        <v>16101</v>
      </c>
      <c r="B39" s="158" t="s">
        <v>528</v>
      </c>
      <c r="C39" s="159" t="s">
        <v>476</v>
      </c>
      <c r="D39" s="159">
        <v>0</v>
      </c>
      <c r="E39" s="159">
        <v>0</v>
      </c>
      <c r="F39" s="159">
        <v>1</v>
      </c>
      <c r="G39" s="156">
        <v>4</v>
      </c>
    </row>
    <row r="40" spans="1:7" ht="42">
      <c r="A40" s="132">
        <v>16101</v>
      </c>
      <c r="B40" s="158" t="s">
        <v>529</v>
      </c>
      <c r="C40" s="159" t="s">
        <v>476</v>
      </c>
      <c r="D40" s="159">
        <v>0</v>
      </c>
      <c r="E40" s="159">
        <v>1</v>
      </c>
      <c r="F40" s="159">
        <v>1</v>
      </c>
      <c r="G40" s="156">
        <v>1</v>
      </c>
    </row>
    <row r="41" spans="1:7" ht="21">
      <c r="A41" s="132">
        <v>16101</v>
      </c>
      <c r="B41" s="158" t="s">
        <v>791</v>
      </c>
      <c r="C41" s="159" t="s">
        <v>476</v>
      </c>
      <c r="D41" s="159">
        <v>2</v>
      </c>
      <c r="E41" s="159">
        <v>3</v>
      </c>
      <c r="F41" s="159">
        <v>7</v>
      </c>
      <c r="G41" s="156">
        <v>6</v>
      </c>
    </row>
    <row r="42" spans="1:7" ht="21">
      <c r="A42" s="132">
        <v>16101</v>
      </c>
      <c r="B42" s="158" t="s">
        <v>544</v>
      </c>
      <c r="C42" s="159" t="s">
        <v>476</v>
      </c>
      <c r="D42" s="159">
        <v>35000</v>
      </c>
      <c r="E42" s="159">
        <v>30468</v>
      </c>
      <c r="F42" s="159">
        <v>38892</v>
      </c>
      <c r="G42" s="156">
        <v>31256</v>
      </c>
    </row>
    <row r="43" spans="1:7" ht="21">
      <c r="A43" s="132">
        <v>16101</v>
      </c>
      <c r="B43" s="158" t="s">
        <v>545</v>
      </c>
      <c r="C43" s="304">
        <v>826240</v>
      </c>
      <c r="D43" s="304">
        <v>654216</v>
      </c>
      <c r="E43" s="304">
        <v>452602</v>
      </c>
      <c r="F43" s="304">
        <v>406319</v>
      </c>
      <c r="G43" s="156">
        <v>213617</v>
      </c>
    </row>
    <row r="44" spans="1:7" ht="21">
      <c r="A44" s="133">
        <v>16101</v>
      </c>
      <c r="B44" s="300" t="s">
        <v>546</v>
      </c>
      <c r="C44" s="156" t="s">
        <v>476</v>
      </c>
      <c r="D44" s="159" t="s">
        <v>476</v>
      </c>
      <c r="E44" s="156" t="s">
        <v>476</v>
      </c>
      <c r="F44" s="155">
        <v>2500</v>
      </c>
      <c r="G44" s="156">
        <v>2500</v>
      </c>
    </row>
    <row r="45" spans="1:7" ht="21">
      <c r="A45" s="133">
        <v>16101</v>
      </c>
      <c r="B45" s="307" t="s">
        <v>547</v>
      </c>
      <c r="C45" s="153">
        <v>8</v>
      </c>
      <c r="D45" s="301">
        <v>8</v>
      </c>
      <c r="E45" s="153">
        <v>8</v>
      </c>
      <c r="F45" s="153">
        <v>8</v>
      </c>
      <c r="G45" s="156">
        <v>8</v>
      </c>
    </row>
    <row r="46" spans="1:7" ht="40.5">
      <c r="A46" s="133">
        <v>16101</v>
      </c>
      <c r="B46" s="138" t="s">
        <v>548</v>
      </c>
      <c r="C46" s="159">
        <v>0</v>
      </c>
      <c r="D46" s="159">
        <v>0</v>
      </c>
      <c r="E46" s="153">
        <v>0</v>
      </c>
      <c r="F46" s="153">
        <v>2</v>
      </c>
      <c r="G46" s="156">
        <v>2</v>
      </c>
    </row>
    <row r="47" spans="1:7" ht="21">
      <c r="A47" s="133">
        <v>16101</v>
      </c>
      <c r="B47" s="138" t="s">
        <v>549</v>
      </c>
      <c r="C47" s="159">
        <v>36</v>
      </c>
      <c r="D47" s="159">
        <v>36</v>
      </c>
      <c r="E47" s="153">
        <v>36</v>
      </c>
      <c r="F47" s="153">
        <v>36</v>
      </c>
      <c r="G47" s="156">
        <v>36</v>
      </c>
    </row>
  </sheetData>
  <sheetProtection/>
  <mergeCells count="7">
    <mergeCell ref="A3:B3"/>
    <mergeCell ref="A5:C5"/>
    <mergeCell ref="C3:G3"/>
    <mergeCell ref="A2:G2"/>
    <mergeCell ref="A1:G1"/>
    <mergeCell ref="D4:G4"/>
    <mergeCell ref="D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7109375" style="131" customWidth="1"/>
    <col min="2" max="2" width="57.28125" style="131" customWidth="1"/>
    <col min="3" max="7" width="19.8515625" style="131" customWidth="1"/>
    <col min="8" max="251" width="9.140625" style="131" customWidth="1"/>
    <col min="252" max="252" width="5.7109375" style="131" customWidth="1"/>
    <col min="253" max="253" width="16.7109375" style="131" customWidth="1"/>
    <col min="254" max="254" width="41.7109375" style="131" customWidth="1"/>
    <col min="255" max="255" width="15.421875" style="131" customWidth="1"/>
    <col min="256" max="16384" width="14.7109375" style="131" customWidth="1"/>
  </cols>
  <sheetData>
    <row r="1" spans="1:7" ht="36" customHeight="1">
      <c r="A1" s="355" t="s">
        <v>45</v>
      </c>
      <c r="B1" s="355"/>
      <c r="C1" s="355"/>
      <c r="D1" s="355"/>
      <c r="E1" s="355"/>
      <c r="F1" s="355"/>
      <c r="G1" s="355"/>
    </row>
    <row r="2" spans="1:7" ht="74.25" customHeight="1">
      <c r="A2" s="356" t="s">
        <v>46</v>
      </c>
      <c r="B2" s="356"/>
      <c r="C2" s="356"/>
      <c r="D2" s="356"/>
      <c r="E2" s="356"/>
      <c r="F2" s="356"/>
      <c r="G2" s="356"/>
    </row>
    <row r="3" spans="1:7" ht="60.75" customHeight="1">
      <c r="A3" s="344" t="s">
        <v>401</v>
      </c>
      <c r="B3" s="345"/>
      <c r="C3" s="352" t="s">
        <v>489</v>
      </c>
      <c r="D3" s="353"/>
      <c r="E3" s="353"/>
      <c r="F3" s="353"/>
      <c r="G3" s="354"/>
    </row>
    <row r="4" spans="1:7" ht="57.75" customHeight="1">
      <c r="A4" s="135" t="s">
        <v>5</v>
      </c>
      <c r="B4" s="249" t="s">
        <v>570</v>
      </c>
      <c r="C4" s="136" t="s">
        <v>6</v>
      </c>
      <c r="D4" s="360" t="s">
        <v>571</v>
      </c>
      <c r="E4" s="361"/>
      <c r="F4" s="361"/>
      <c r="G4" s="362"/>
    </row>
    <row r="5" spans="1:7" ht="33" customHeight="1">
      <c r="A5" s="342" t="s">
        <v>469</v>
      </c>
      <c r="B5" s="343"/>
      <c r="C5" s="343"/>
      <c r="D5" s="349" t="s">
        <v>572</v>
      </c>
      <c r="E5" s="350"/>
      <c r="F5" s="350"/>
      <c r="G5" s="351"/>
    </row>
    <row r="6" spans="1:7" ht="47.25" customHeight="1">
      <c r="A6" s="326" t="s">
        <v>0</v>
      </c>
      <c r="B6" s="327"/>
      <c r="C6" s="327"/>
      <c r="D6" s="327"/>
      <c r="E6" s="327"/>
      <c r="F6" s="327"/>
      <c r="G6" s="328"/>
    </row>
    <row r="7" spans="1:7" ht="49.5" customHeight="1">
      <c r="A7" s="134" t="s">
        <v>470</v>
      </c>
      <c r="B7" s="30" t="s">
        <v>471</v>
      </c>
      <c r="C7" s="11" t="s">
        <v>2</v>
      </c>
      <c r="D7" s="11" t="s">
        <v>3</v>
      </c>
      <c r="E7" s="11" t="s">
        <v>4</v>
      </c>
      <c r="F7" s="11" t="s">
        <v>20</v>
      </c>
      <c r="G7" s="12" t="s">
        <v>211</v>
      </c>
    </row>
    <row r="8" spans="1:7" ht="48.75" customHeight="1">
      <c r="A8" s="132">
        <v>112101</v>
      </c>
      <c r="B8" s="145" t="s">
        <v>490</v>
      </c>
      <c r="C8" s="147">
        <v>21</v>
      </c>
      <c r="D8" s="148">
        <v>21</v>
      </c>
      <c r="E8" s="147">
        <v>28</v>
      </c>
      <c r="F8" s="147">
        <v>53</v>
      </c>
      <c r="G8" s="148">
        <v>75</v>
      </c>
    </row>
    <row r="9" spans="1:7" ht="48.75" customHeight="1">
      <c r="A9" s="132">
        <v>112101</v>
      </c>
      <c r="B9" s="139" t="s">
        <v>491</v>
      </c>
      <c r="C9" s="147">
        <v>16</v>
      </c>
      <c r="D9" s="148">
        <v>15</v>
      </c>
      <c r="E9" s="147">
        <v>25</v>
      </c>
      <c r="F9" s="147">
        <v>49</v>
      </c>
      <c r="G9" s="148">
        <v>65</v>
      </c>
    </row>
    <row r="10" spans="1:7" ht="48.75" customHeight="1">
      <c r="A10" s="132">
        <v>112101</v>
      </c>
      <c r="B10" s="139" t="s">
        <v>492</v>
      </c>
      <c r="C10" s="140">
        <v>5</v>
      </c>
      <c r="D10" s="141">
        <v>6</v>
      </c>
      <c r="E10" s="140">
        <v>3</v>
      </c>
      <c r="F10" s="140">
        <v>4</v>
      </c>
      <c r="G10" s="148">
        <v>10</v>
      </c>
    </row>
    <row r="11" spans="1:7" ht="48.75" customHeight="1">
      <c r="A11" s="132">
        <v>112101</v>
      </c>
      <c r="B11" s="145" t="s">
        <v>493</v>
      </c>
      <c r="C11" s="140">
        <v>0</v>
      </c>
      <c r="D11" s="141">
        <v>0</v>
      </c>
      <c r="E11" s="140">
        <v>0</v>
      </c>
      <c r="F11" s="140">
        <v>0</v>
      </c>
      <c r="G11" s="148">
        <v>2</v>
      </c>
    </row>
    <row r="12" spans="1:7" ht="111" customHeight="1">
      <c r="A12" s="132">
        <v>112101</v>
      </c>
      <c r="B12" s="142" t="s">
        <v>494</v>
      </c>
      <c r="C12" s="363" t="s">
        <v>495</v>
      </c>
      <c r="D12" s="364"/>
      <c r="E12" s="364"/>
      <c r="F12" s="364"/>
      <c r="G12" s="365"/>
    </row>
    <row r="13" spans="1:7" ht="48.75" customHeight="1">
      <c r="A13" s="132">
        <v>112101</v>
      </c>
      <c r="B13" s="143" t="s">
        <v>496</v>
      </c>
      <c r="C13" s="144">
        <v>29</v>
      </c>
      <c r="D13" s="144">
        <v>37</v>
      </c>
      <c r="E13" s="144">
        <v>30</v>
      </c>
      <c r="F13" s="144">
        <v>29</v>
      </c>
      <c r="G13" s="144">
        <v>17</v>
      </c>
    </row>
    <row r="14" spans="1:7" ht="48.75" customHeight="1">
      <c r="A14" s="132">
        <v>112101</v>
      </c>
      <c r="B14" s="143" t="s">
        <v>497</v>
      </c>
      <c r="C14" s="144" t="s">
        <v>498</v>
      </c>
      <c r="D14" s="144" t="s">
        <v>498</v>
      </c>
      <c r="E14" s="144" t="s">
        <v>499</v>
      </c>
      <c r="F14" s="144">
        <v>14</v>
      </c>
      <c r="G14" s="144">
        <v>19</v>
      </c>
    </row>
    <row r="15" spans="1:7" ht="48.75" customHeight="1">
      <c r="A15" s="132">
        <v>112101</v>
      </c>
      <c r="B15" s="143" t="s">
        <v>500</v>
      </c>
      <c r="C15" s="144">
        <v>108</v>
      </c>
      <c r="D15" s="144">
        <v>121</v>
      </c>
      <c r="E15" s="144">
        <v>129</v>
      </c>
      <c r="F15" s="144">
        <v>159</v>
      </c>
      <c r="G15" s="144">
        <v>157</v>
      </c>
    </row>
    <row r="16" spans="1:7" ht="48.75" customHeight="1">
      <c r="A16" s="132">
        <v>112101</v>
      </c>
      <c r="B16" s="143" t="s">
        <v>501</v>
      </c>
      <c r="C16" s="144">
        <v>149</v>
      </c>
      <c r="D16" s="144">
        <v>165</v>
      </c>
      <c r="E16" s="144">
        <v>173</v>
      </c>
      <c r="F16" s="144">
        <v>204</v>
      </c>
      <c r="G16" s="144">
        <v>206</v>
      </c>
    </row>
    <row r="17" spans="1:7" ht="48.75" customHeight="1">
      <c r="A17" s="132">
        <v>112101</v>
      </c>
      <c r="B17" s="143" t="s">
        <v>502</v>
      </c>
      <c r="C17" s="144">
        <v>8</v>
      </c>
      <c r="D17" s="144">
        <v>8</v>
      </c>
      <c r="E17" s="144">
        <v>8</v>
      </c>
      <c r="F17" s="144">
        <v>8</v>
      </c>
      <c r="G17" s="144">
        <v>8</v>
      </c>
    </row>
    <row r="18" spans="1:7" ht="48.75" customHeight="1">
      <c r="A18" s="132">
        <v>112101</v>
      </c>
      <c r="B18" s="308" t="s">
        <v>503</v>
      </c>
      <c r="C18" s="144">
        <v>2</v>
      </c>
      <c r="D18" s="144">
        <v>2</v>
      </c>
      <c r="E18" s="144">
        <v>2</v>
      </c>
      <c r="F18" s="144">
        <v>2</v>
      </c>
      <c r="G18" s="144">
        <v>2</v>
      </c>
    </row>
    <row r="19" spans="1:7" ht="48.75" customHeight="1">
      <c r="A19" s="132">
        <v>112101</v>
      </c>
      <c r="B19" s="308" t="s">
        <v>504</v>
      </c>
      <c r="C19" s="144">
        <v>36</v>
      </c>
      <c r="D19" s="144">
        <v>36</v>
      </c>
      <c r="E19" s="144">
        <v>36</v>
      </c>
      <c r="F19" s="144">
        <v>36</v>
      </c>
      <c r="G19" s="144">
        <v>36</v>
      </c>
    </row>
    <row r="20" spans="1:7" ht="48.75" customHeight="1">
      <c r="A20" s="132">
        <v>112101</v>
      </c>
      <c r="B20" s="309" t="s">
        <v>505</v>
      </c>
      <c r="C20" s="144">
        <v>45</v>
      </c>
      <c r="D20" s="144">
        <v>45</v>
      </c>
      <c r="E20" s="144">
        <v>45</v>
      </c>
      <c r="F20" s="144">
        <v>45</v>
      </c>
      <c r="G20" s="144">
        <v>45</v>
      </c>
    </row>
    <row r="21" spans="1:7" ht="48.75" customHeight="1">
      <c r="A21" s="132">
        <v>112101</v>
      </c>
      <c r="B21" s="309" t="s">
        <v>506</v>
      </c>
      <c r="C21" s="144">
        <v>30</v>
      </c>
      <c r="D21" s="144">
        <v>30</v>
      </c>
      <c r="E21" s="144">
        <v>30</v>
      </c>
      <c r="F21" s="144">
        <v>30</v>
      </c>
      <c r="G21" s="144">
        <v>30</v>
      </c>
    </row>
    <row r="22" spans="1:7" ht="48.75" customHeight="1">
      <c r="A22" s="133">
        <v>112101</v>
      </c>
      <c r="B22" s="310" t="s">
        <v>507</v>
      </c>
      <c r="C22" s="311" t="s">
        <v>476</v>
      </c>
      <c r="D22" s="311">
        <v>1</v>
      </c>
      <c r="E22" s="311">
        <v>0</v>
      </c>
      <c r="F22" s="311">
        <v>0</v>
      </c>
      <c r="G22" s="144">
        <v>1</v>
      </c>
    </row>
    <row r="23" spans="1:7" ht="48.75" customHeight="1">
      <c r="A23" s="133">
        <v>112101</v>
      </c>
      <c r="B23" s="310" t="s">
        <v>508</v>
      </c>
      <c r="C23" s="311" t="s">
        <v>476</v>
      </c>
      <c r="D23" s="311">
        <v>3950</v>
      </c>
      <c r="E23" s="311">
        <v>0</v>
      </c>
      <c r="F23" s="311">
        <v>0</v>
      </c>
      <c r="G23" s="311">
        <v>6000</v>
      </c>
    </row>
    <row r="24" spans="1:7" ht="48.75" customHeight="1">
      <c r="A24" s="132">
        <v>112101</v>
      </c>
      <c r="B24" s="310" t="s">
        <v>509</v>
      </c>
      <c r="C24" s="144">
        <v>6</v>
      </c>
      <c r="D24" s="144">
        <v>6</v>
      </c>
      <c r="E24" s="144">
        <v>6</v>
      </c>
      <c r="F24" s="144">
        <v>6</v>
      </c>
      <c r="G24" s="144">
        <v>6</v>
      </c>
    </row>
  </sheetData>
  <sheetProtection/>
  <mergeCells count="8">
    <mergeCell ref="C12:G12"/>
    <mergeCell ref="A5:C5"/>
    <mergeCell ref="A3:B3"/>
    <mergeCell ref="C3:G3"/>
    <mergeCell ref="A1:G1"/>
    <mergeCell ref="A2:G2"/>
    <mergeCell ref="D4:G4"/>
    <mergeCell ref="D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D5" sqref="D5:G5"/>
    </sheetView>
  </sheetViews>
  <sheetFormatPr defaultColWidth="9.140625" defaultRowHeight="15"/>
  <cols>
    <col min="1" max="1" width="16.7109375" style="131" customWidth="1"/>
    <col min="2" max="2" width="53.8515625" style="131" customWidth="1"/>
    <col min="3" max="7" width="19.8515625" style="131" customWidth="1"/>
    <col min="8" max="213" width="9.140625" style="131" customWidth="1"/>
    <col min="214" max="214" width="5.7109375" style="131" customWidth="1"/>
    <col min="215" max="215" width="16.7109375" style="131" customWidth="1"/>
    <col min="216" max="216" width="41.7109375" style="131" customWidth="1"/>
    <col min="217" max="217" width="15.421875" style="131" customWidth="1"/>
    <col min="218" max="218" width="14.7109375" style="131" customWidth="1"/>
    <col min="219" max="219" width="14.421875" style="131" customWidth="1"/>
    <col min="220" max="221" width="14.140625" style="131" customWidth="1"/>
    <col min="222" max="222" width="11.421875" style="131" customWidth="1"/>
    <col min="223" max="16384" width="9.140625" style="131" customWidth="1"/>
  </cols>
  <sheetData>
    <row r="1" spans="1:7" ht="36" customHeight="1">
      <c r="A1" s="355" t="s">
        <v>45</v>
      </c>
      <c r="B1" s="355"/>
      <c r="C1" s="355"/>
      <c r="D1" s="355"/>
      <c r="E1" s="355"/>
      <c r="F1" s="355"/>
      <c r="G1" s="355"/>
    </row>
    <row r="2" spans="1:7" ht="74.25" customHeight="1">
      <c r="A2" s="356" t="s">
        <v>46</v>
      </c>
      <c r="B2" s="356"/>
      <c r="C2" s="356"/>
      <c r="D2" s="356"/>
      <c r="E2" s="356"/>
      <c r="F2" s="356"/>
      <c r="G2" s="356"/>
    </row>
    <row r="3" spans="1:7" ht="60.75" customHeight="1">
      <c r="A3" s="344" t="s">
        <v>401</v>
      </c>
      <c r="B3" s="345"/>
      <c r="C3" s="352" t="s">
        <v>576</v>
      </c>
      <c r="D3" s="353"/>
      <c r="E3" s="353"/>
      <c r="F3" s="353"/>
      <c r="G3" s="354"/>
    </row>
    <row r="4" spans="1:7" ht="57.75" customHeight="1">
      <c r="A4" s="135" t="s">
        <v>5</v>
      </c>
      <c r="B4" s="249" t="s">
        <v>570</v>
      </c>
      <c r="C4" s="136" t="s">
        <v>6</v>
      </c>
      <c r="D4" s="360" t="s">
        <v>577</v>
      </c>
      <c r="E4" s="361"/>
      <c r="F4" s="361"/>
      <c r="G4" s="362"/>
    </row>
    <row r="5" spans="1:7" ht="33" customHeight="1">
      <c r="A5" s="342" t="s">
        <v>469</v>
      </c>
      <c r="B5" s="342"/>
      <c r="C5" s="342"/>
      <c r="D5" s="366" t="s">
        <v>578</v>
      </c>
      <c r="E5" s="367"/>
      <c r="F5" s="367"/>
      <c r="G5" s="368"/>
    </row>
    <row r="6" spans="1:7" s="146" customFormat="1" ht="47.25" customHeight="1">
      <c r="A6" s="357" t="s">
        <v>0</v>
      </c>
      <c r="B6" s="358"/>
      <c r="C6" s="358"/>
      <c r="D6" s="358"/>
      <c r="E6" s="358"/>
      <c r="F6" s="358"/>
      <c r="G6" s="359"/>
    </row>
    <row r="7" spans="1:7" s="146" customFormat="1" ht="49.5" customHeight="1">
      <c r="A7" s="134" t="s">
        <v>470</v>
      </c>
      <c r="B7" s="30" t="s">
        <v>471</v>
      </c>
      <c r="C7" s="11" t="s">
        <v>2</v>
      </c>
      <c r="D7" s="11" t="s">
        <v>3</v>
      </c>
      <c r="E7" s="11" t="s">
        <v>4</v>
      </c>
      <c r="F7" s="11" t="s">
        <v>20</v>
      </c>
      <c r="G7" s="12" t="s">
        <v>211</v>
      </c>
    </row>
    <row r="8" spans="1:7" s="146" customFormat="1" ht="42">
      <c r="A8" s="132">
        <v>91101</v>
      </c>
      <c r="B8" s="158" t="s">
        <v>550</v>
      </c>
      <c r="C8" s="160">
        <v>2</v>
      </c>
      <c r="D8" s="160">
        <v>0</v>
      </c>
      <c r="E8" s="160">
        <v>1</v>
      </c>
      <c r="F8" s="160">
        <v>0</v>
      </c>
      <c r="G8" s="160">
        <v>2</v>
      </c>
    </row>
    <row r="9" spans="1:7" s="146" customFormat="1" ht="42">
      <c r="A9" s="132">
        <v>91101</v>
      </c>
      <c r="B9" s="312" t="s">
        <v>551</v>
      </c>
      <c r="C9" s="160">
        <v>1</v>
      </c>
      <c r="D9" s="160">
        <v>0</v>
      </c>
      <c r="E9" s="160">
        <v>1</v>
      </c>
      <c r="F9" s="160">
        <v>0</v>
      </c>
      <c r="G9" s="160">
        <v>0</v>
      </c>
    </row>
    <row r="10" spans="1:7" s="146" customFormat="1" ht="42">
      <c r="A10" s="132"/>
      <c r="B10" s="312" t="s">
        <v>552</v>
      </c>
      <c r="C10" s="160">
        <v>1</v>
      </c>
      <c r="D10" s="160">
        <v>0</v>
      </c>
      <c r="E10" s="160">
        <v>0</v>
      </c>
      <c r="F10" s="160">
        <v>0</v>
      </c>
      <c r="G10" s="160">
        <v>2</v>
      </c>
    </row>
    <row r="11" spans="1:7" s="146" customFormat="1" ht="42">
      <c r="A11" s="132">
        <v>91101</v>
      </c>
      <c r="B11" s="312" t="s">
        <v>553</v>
      </c>
      <c r="C11" s="313" t="s">
        <v>476</v>
      </c>
      <c r="D11" s="313" t="s">
        <v>476</v>
      </c>
      <c r="E11" s="313" t="s">
        <v>476</v>
      </c>
      <c r="F11" s="314">
        <v>4</v>
      </c>
      <c r="G11" s="314">
        <v>16</v>
      </c>
    </row>
    <row r="12" spans="1:7" s="146" customFormat="1" ht="63">
      <c r="A12" s="132">
        <v>91101</v>
      </c>
      <c r="B12" s="312" t="s">
        <v>554</v>
      </c>
      <c r="C12" s="313" t="s">
        <v>476</v>
      </c>
      <c r="D12" s="313" t="s">
        <v>476</v>
      </c>
      <c r="E12" s="313" t="s">
        <v>476</v>
      </c>
      <c r="F12" s="314">
        <v>3</v>
      </c>
      <c r="G12" s="314">
        <v>4</v>
      </c>
    </row>
    <row r="13" spans="1:7" s="146" customFormat="1" ht="23.25">
      <c r="A13" s="132">
        <v>91101</v>
      </c>
      <c r="B13" s="312" t="s">
        <v>555</v>
      </c>
      <c r="C13" s="160">
        <v>11230000</v>
      </c>
      <c r="D13" s="160">
        <v>11230000</v>
      </c>
      <c r="E13" s="160">
        <v>11230000</v>
      </c>
      <c r="F13" s="160">
        <v>11230000</v>
      </c>
      <c r="G13" s="160">
        <v>11230000</v>
      </c>
    </row>
    <row r="14" spans="1:7" s="146" customFormat="1" ht="23.25">
      <c r="A14" s="132">
        <v>91101</v>
      </c>
      <c r="B14" s="312" t="s">
        <v>556</v>
      </c>
      <c r="C14" s="160">
        <v>4593070</v>
      </c>
      <c r="D14" s="160">
        <v>4593070</v>
      </c>
      <c r="E14" s="160">
        <v>4593070</v>
      </c>
      <c r="F14" s="160">
        <v>4593070</v>
      </c>
      <c r="G14" s="160">
        <v>4593070</v>
      </c>
    </row>
    <row r="15" spans="1:7" s="146" customFormat="1" ht="23.25">
      <c r="A15" s="132">
        <v>91101</v>
      </c>
      <c r="B15" s="312" t="s">
        <v>557</v>
      </c>
      <c r="C15" s="160">
        <v>6636930</v>
      </c>
      <c r="D15" s="160">
        <v>6636930</v>
      </c>
      <c r="E15" s="160">
        <v>6636930</v>
      </c>
      <c r="F15" s="160">
        <v>6636930</v>
      </c>
      <c r="G15" s="160">
        <v>6636930</v>
      </c>
    </row>
    <row r="16" spans="1:7" s="146" customFormat="1" ht="23.25">
      <c r="A16" s="132">
        <v>91101</v>
      </c>
      <c r="B16" s="312" t="s">
        <v>558</v>
      </c>
      <c r="C16" s="315">
        <v>4000000</v>
      </c>
      <c r="D16" s="315">
        <v>4000000</v>
      </c>
      <c r="E16" s="315">
        <v>4000000</v>
      </c>
      <c r="F16" s="315">
        <v>4000000</v>
      </c>
      <c r="G16" s="315">
        <v>4000000</v>
      </c>
    </row>
    <row r="17" spans="1:7" s="146" customFormat="1" ht="23.25">
      <c r="A17" s="132">
        <v>91101</v>
      </c>
      <c r="B17" s="312" t="s">
        <v>559</v>
      </c>
      <c r="C17" s="315">
        <v>593070</v>
      </c>
      <c r="D17" s="315">
        <v>593070</v>
      </c>
      <c r="E17" s="315">
        <v>593070</v>
      </c>
      <c r="F17" s="315">
        <v>593070</v>
      </c>
      <c r="G17" s="315">
        <v>593070</v>
      </c>
    </row>
    <row r="18" spans="1:7" s="146" customFormat="1" ht="42">
      <c r="A18" s="132">
        <v>91101</v>
      </c>
      <c r="B18" s="312" t="s">
        <v>560</v>
      </c>
      <c r="C18" s="315">
        <v>252063</v>
      </c>
      <c r="D18" s="315">
        <v>252063</v>
      </c>
      <c r="E18" s="315">
        <v>252063</v>
      </c>
      <c r="F18" s="315">
        <v>252063</v>
      </c>
      <c r="G18" s="315">
        <v>252063</v>
      </c>
    </row>
    <row r="19" spans="1:7" s="146" customFormat="1" ht="42">
      <c r="A19" s="132">
        <v>91101</v>
      </c>
      <c r="B19" s="312" t="s">
        <v>561</v>
      </c>
      <c r="C19" s="315">
        <v>67618</v>
      </c>
      <c r="D19" s="315">
        <v>67618</v>
      </c>
      <c r="E19" s="315">
        <v>67618</v>
      </c>
      <c r="F19" s="315">
        <v>67618</v>
      </c>
      <c r="G19" s="315">
        <v>67618</v>
      </c>
    </row>
    <row r="20" spans="1:7" s="146" customFormat="1" ht="23.25">
      <c r="A20" s="132">
        <v>91101</v>
      </c>
      <c r="B20" s="312" t="s">
        <v>562</v>
      </c>
      <c r="C20" s="160">
        <v>0</v>
      </c>
      <c r="D20" s="160">
        <v>0</v>
      </c>
      <c r="E20" s="160">
        <v>1</v>
      </c>
      <c r="F20" s="160">
        <v>0</v>
      </c>
      <c r="G20" s="160">
        <v>0</v>
      </c>
    </row>
    <row r="21" spans="1:7" s="146" customFormat="1" ht="42">
      <c r="A21" s="132">
        <v>91101</v>
      </c>
      <c r="B21" s="312" t="s">
        <v>563</v>
      </c>
      <c r="C21" s="314">
        <v>0</v>
      </c>
      <c r="D21" s="314">
        <v>0</v>
      </c>
      <c r="E21" s="314">
        <v>1</v>
      </c>
      <c r="F21" s="314">
        <v>2</v>
      </c>
      <c r="G21" s="314">
        <v>2</v>
      </c>
    </row>
    <row r="22" spans="1:7" s="146" customFormat="1" ht="23.25">
      <c r="A22" s="132">
        <v>91101</v>
      </c>
      <c r="B22" s="312" t="s">
        <v>507</v>
      </c>
      <c r="C22" s="313" t="s">
        <v>476</v>
      </c>
      <c r="D22" s="314">
        <v>2</v>
      </c>
      <c r="E22" s="314">
        <v>1</v>
      </c>
      <c r="F22" s="160">
        <v>1</v>
      </c>
      <c r="G22" s="160">
        <v>2</v>
      </c>
    </row>
    <row r="23" spans="1:7" s="146" customFormat="1" ht="23.25">
      <c r="A23" s="132">
        <v>91101</v>
      </c>
      <c r="B23" s="312" t="s">
        <v>508</v>
      </c>
      <c r="C23" s="313" t="s">
        <v>476</v>
      </c>
      <c r="D23" s="315">
        <v>35000</v>
      </c>
      <c r="E23" s="160">
        <v>25000</v>
      </c>
      <c r="F23" s="160">
        <v>4000</v>
      </c>
      <c r="G23" s="160">
        <v>16000</v>
      </c>
    </row>
    <row r="24" spans="1:7" s="146" customFormat="1" ht="23.25">
      <c r="A24" s="132">
        <v>91101</v>
      </c>
      <c r="B24" s="312" t="s">
        <v>527</v>
      </c>
      <c r="C24" s="313">
        <v>0</v>
      </c>
      <c r="D24" s="314">
        <v>0</v>
      </c>
      <c r="E24" s="160">
        <v>0</v>
      </c>
      <c r="F24" s="160">
        <v>0</v>
      </c>
      <c r="G24" s="160">
        <v>1</v>
      </c>
    </row>
    <row r="25" spans="1:7" s="146" customFormat="1" ht="23.25">
      <c r="A25" s="132">
        <v>91101</v>
      </c>
      <c r="B25" s="312" t="s">
        <v>528</v>
      </c>
      <c r="C25" s="313">
        <v>0</v>
      </c>
      <c r="D25" s="314">
        <v>0</v>
      </c>
      <c r="E25" s="160">
        <v>0</v>
      </c>
      <c r="F25" s="160">
        <v>0</v>
      </c>
      <c r="G25" s="160">
        <v>0</v>
      </c>
    </row>
    <row r="26" spans="1:7" s="146" customFormat="1" ht="42">
      <c r="A26" s="132">
        <v>91101</v>
      </c>
      <c r="B26" s="312" t="s">
        <v>529</v>
      </c>
      <c r="C26" s="314">
        <v>0</v>
      </c>
      <c r="D26" s="314">
        <v>0</v>
      </c>
      <c r="E26" s="314">
        <v>0</v>
      </c>
      <c r="F26" s="314">
        <v>0</v>
      </c>
      <c r="G26" s="314">
        <v>0</v>
      </c>
    </row>
    <row r="27" spans="1:7" s="146" customFormat="1" ht="23.25">
      <c r="A27" s="132">
        <v>91101</v>
      </c>
      <c r="B27" s="312" t="s">
        <v>530</v>
      </c>
      <c r="C27" s="313" t="s">
        <v>476</v>
      </c>
      <c r="D27" s="313" t="s">
        <v>476</v>
      </c>
      <c r="E27" s="313" t="s">
        <v>476</v>
      </c>
      <c r="F27" s="314">
        <v>8</v>
      </c>
      <c r="G27" s="314">
        <v>11</v>
      </c>
    </row>
    <row r="28" spans="1:7" s="146" customFormat="1" ht="105">
      <c r="A28" s="132">
        <v>91101</v>
      </c>
      <c r="B28" s="312" t="s">
        <v>564</v>
      </c>
      <c r="C28" s="314">
        <v>90</v>
      </c>
      <c r="D28" s="314">
        <v>90</v>
      </c>
      <c r="E28" s="314">
        <v>90</v>
      </c>
      <c r="F28" s="314">
        <v>90</v>
      </c>
      <c r="G28" s="314">
        <v>90</v>
      </c>
    </row>
    <row r="29" spans="1:7" s="146" customFormat="1" ht="47.25" customHeight="1">
      <c r="A29" s="132">
        <v>91101</v>
      </c>
      <c r="B29" s="312" t="s">
        <v>565</v>
      </c>
      <c r="C29" s="314">
        <v>0</v>
      </c>
      <c r="D29" s="314">
        <v>0</v>
      </c>
      <c r="E29" s="314">
        <v>380</v>
      </c>
      <c r="F29" s="314">
        <v>0</v>
      </c>
      <c r="G29" s="314">
        <v>0</v>
      </c>
    </row>
    <row r="30" spans="1:7" s="146" customFormat="1" ht="23.25">
      <c r="A30" s="132">
        <v>91101</v>
      </c>
      <c r="B30" s="316" t="s">
        <v>566</v>
      </c>
      <c r="C30" s="314">
        <v>8</v>
      </c>
      <c r="D30" s="314">
        <v>8</v>
      </c>
      <c r="E30" s="314">
        <v>8</v>
      </c>
      <c r="F30" s="314">
        <v>8</v>
      </c>
      <c r="G30" s="314">
        <v>8</v>
      </c>
    </row>
    <row r="31" spans="1:7" s="146" customFormat="1" ht="42">
      <c r="A31" s="132">
        <v>91101</v>
      </c>
      <c r="B31" s="316" t="s">
        <v>503</v>
      </c>
      <c r="C31" s="314">
        <v>0</v>
      </c>
      <c r="D31" s="314">
        <v>0</v>
      </c>
      <c r="E31" s="314">
        <v>0</v>
      </c>
      <c r="F31" s="314">
        <v>2</v>
      </c>
      <c r="G31" s="314">
        <v>2</v>
      </c>
    </row>
    <row r="32" spans="1:7" s="146" customFormat="1" ht="23.25">
      <c r="A32" s="132">
        <v>91101</v>
      </c>
      <c r="B32" s="316" t="s">
        <v>504</v>
      </c>
      <c r="C32" s="314">
        <v>36</v>
      </c>
      <c r="D32" s="314">
        <v>36</v>
      </c>
      <c r="E32" s="314">
        <v>36</v>
      </c>
      <c r="F32" s="314">
        <v>36</v>
      </c>
      <c r="G32" s="314">
        <v>36</v>
      </c>
    </row>
  </sheetData>
  <sheetProtection/>
  <mergeCells count="8">
    <mergeCell ref="A6:G6"/>
    <mergeCell ref="A3:B3"/>
    <mergeCell ref="A5:C5"/>
    <mergeCell ref="A1:G1"/>
    <mergeCell ref="A2:G2"/>
    <mergeCell ref="C3:G3"/>
    <mergeCell ref="D4:G4"/>
    <mergeCell ref="D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599</v>
      </c>
      <c r="B3" s="335" t="s">
        <v>579</v>
      </c>
      <c r="C3" s="335"/>
      <c r="D3" s="335"/>
      <c r="E3" s="335"/>
    </row>
    <row r="4" spans="1:5" ht="103.5" customHeight="1">
      <c r="A4" s="8" t="s">
        <v>5</v>
      </c>
      <c r="B4" s="229" t="s">
        <v>580</v>
      </c>
      <c r="C4" s="8" t="s">
        <v>6</v>
      </c>
      <c r="D4" s="333" t="s">
        <v>581</v>
      </c>
      <c r="E4" s="333"/>
    </row>
    <row r="5" spans="1:5" ht="32.25" customHeight="1">
      <c r="A5" s="9" t="s">
        <v>7</v>
      </c>
      <c r="B5" s="10" t="s">
        <v>582</v>
      </c>
      <c r="C5" s="336" t="s">
        <v>8</v>
      </c>
      <c r="D5" s="336"/>
      <c r="E5" s="251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3</v>
      </c>
      <c r="C7" s="11" t="s">
        <v>4</v>
      </c>
      <c r="D7" s="11" t="s">
        <v>20</v>
      </c>
      <c r="E7" s="12" t="s">
        <v>44</v>
      </c>
    </row>
    <row r="8" spans="1:5" s="25" customFormat="1" ht="21">
      <c r="A8" s="170" t="s">
        <v>583</v>
      </c>
      <c r="B8" s="174">
        <v>2</v>
      </c>
      <c r="C8" s="174">
        <v>1</v>
      </c>
      <c r="D8" s="175">
        <v>1</v>
      </c>
      <c r="E8" s="175">
        <v>1</v>
      </c>
    </row>
    <row r="9" spans="1:5" s="25" customFormat="1" ht="49.5" customHeight="1">
      <c r="A9" s="170" t="s">
        <v>584</v>
      </c>
      <c r="B9" s="174" t="s">
        <v>585</v>
      </c>
      <c r="C9" s="174" t="s">
        <v>586</v>
      </c>
      <c r="D9" s="175" t="s">
        <v>587</v>
      </c>
      <c r="E9" s="175" t="s">
        <v>588</v>
      </c>
    </row>
    <row r="10" spans="1:5" s="25" customFormat="1" ht="105.75" customHeight="1">
      <c r="A10" s="176" t="s">
        <v>589</v>
      </c>
      <c r="B10" s="181">
        <v>0</v>
      </c>
      <c r="C10" s="181">
        <f>C16/C15*100</f>
        <v>0</v>
      </c>
      <c r="D10" s="181">
        <f>D16/D15*100</f>
        <v>8.964140244800364</v>
      </c>
      <c r="E10" s="181">
        <f>E16/E15*100</f>
        <v>6.486620206742681</v>
      </c>
    </row>
    <row r="11" spans="1:5" s="25" customFormat="1" ht="33.75" customHeight="1">
      <c r="A11" s="170" t="s">
        <v>590</v>
      </c>
      <c r="B11" s="182">
        <v>5000</v>
      </c>
      <c r="C11" s="182">
        <v>5000</v>
      </c>
      <c r="D11" s="182">
        <v>5000</v>
      </c>
      <c r="E11" s="183">
        <v>5000</v>
      </c>
    </row>
    <row r="12" spans="1:5" s="25" customFormat="1" ht="33.75" customHeight="1">
      <c r="A12" s="170" t="s">
        <v>591</v>
      </c>
      <c r="B12" s="184">
        <f>B14/B11</f>
        <v>27.73013</v>
      </c>
      <c r="C12" s="184">
        <f>C14/C11</f>
        <v>25.46167</v>
      </c>
      <c r="D12" s="184">
        <f>D14/D11</f>
        <v>21.654273999999997</v>
      </c>
      <c r="E12" s="185">
        <f>E14/E11</f>
        <v>22.2887505</v>
      </c>
    </row>
    <row r="13" spans="1:5" s="25" customFormat="1" ht="33.75" customHeight="1">
      <c r="A13" s="170" t="s">
        <v>592</v>
      </c>
      <c r="B13" s="184">
        <v>286844.5</v>
      </c>
      <c r="C13" s="184">
        <v>218826.76</v>
      </c>
      <c r="D13" s="186">
        <v>202100</v>
      </c>
      <c r="E13" s="183">
        <v>234804</v>
      </c>
    </row>
    <row r="14" spans="1:5" s="25" customFormat="1" ht="33.75" customHeight="1">
      <c r="A14" s="170" t="s">
        <v>593</v>
      </c>
      <c r="B14" s="184">
        <v>138650.65</v>
      </c>
      <c r="C14" s="184">
        <v>127308.35</v>
      </c>
      <c r="D14" s="184">
        <v>108271.37</v>
      </c>
      <c r="E14" s="185">
        <v>111443.7525</v>
      </c>
    </row>
    <row r="15" spans="1:5" s="165" customFormat="1" ht="33.75" customHeight="1">
      <c r="A15" s="176" t="s">
        <v>594</v>
      </c>
      <c r="B15" s="186">
        <v>0</v>
      </c>
      <c r="C15" s="186">
        <v>445500</v>
      </c>
      <c r="D15" s="186">
        <v>971755.1</v>
      </c>
      <c r="E15" s="185">
        <v>619688.2</v>
      </c>
    </row>
    <row r="16" spans="1:5" s="25" customFormat="1" ht="33.75" customHeight="1">
      <c r="A16" s="170" t="s">
        <v>595</v>
      </c>
      <c r="B16" s="184">
        <v>103308.97</v>
      </c>
      <c r="C16" s="186">
        <v>0</v>
      </c>
      <c r="D16" s="184">
        <v>87109.49</v>
      </c>
      <c r="E16" s="185">
        <v>40196.82</v>
      </c>
    </row>
    <row r="17" spans="1:5" s="25" customFormat="1" ht="33.75" customHeight="1">
      <c r="A17" s="170" t="s">
        <v>596</v>
      </c>
      <c r="B17" s="184"/>
      <c r="C17" s="184"/>
      <c r="D17" s="186"/>
      <c r="E17" s="186"/>
    </row>
    <row r="18" spans="1:5" s="25" customFormat="1" ht="11.25" customHeight="1">
      <c r="A18" s="168"/>
      <c r="B18" s="169"/>
      <c r="C18" s="169"/>
      <c r="D18" s="167"/>
      <c r="E18" s="167"/>
    </row>
    <row r="19" spans="1:5" s="25" customFormat="1" ht="20.25" customHeight="1">
      <c r="A19" s="25" t="s">
        <v>597</v>
      </c>
      <c r="B19" s="163"/>
      <c r="C19" s="163"/>
      <c r="D19" s="163"/>
      <c r="E19" s="163"/>
    </row>
    <row r="20" spans="1:5" s="25" customFormat="1" ht="51" customHeight="1">
      <c r="A20" s="370" t="s">
        <v>598</v>
      </c>
      <c r="B20" s="370"/>
      <c r="C20" s="370"/>
      <c r="D20" s="370"/>
      <c r="E20" s="370"/>
    </row>
  </sheetData>
  <sheetProtection/>
  <mergeCells count="7">
    <mergeCell ref="A2:E2"/>
    <mergeCell ref="A1:E1"/>
    <mergeCell ref="A20:E20"/>
    <mergeCell ref="A6:E6"/>
    <mergeCell ref="D4:E4"/>
    <mergeCell ref="B3:E3"/>
    <mergeCell ref="C5:D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47</v>
      </c>
      <c r="B3" s="335" t="s">
        <v>48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49</v>
      </c>
      <c r="C4" s="8" t="s">
        <v>6</v>
      </c>
      <c r="D4" s="333" t="s">
        <v>50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ht="48" customHeight="1">
      <c r="A8" s="6" t="s">
        <v>52</v>
      </c>
      <c r="B8" s="50">
        <v>6362</v>
      </c>
      <c r="C8" s="50">
        <v>6362</v>
      </c>
      <c r="D8" s="50">
        <v>6362</v>
      </c>
      <c r="E8" s="50">
        <v>6362</v>
      </c>
      <c r="F8" s="50">
        <v>6362</v>
      </c>
      <c r="G8" s="50">
        <v>6362</v>
      </c>
    </row>
    <row r="9" spans="1:7" ht="48" customHeight="1">
      <c r="A9" s="6" t="s">
        <v>53</v>
      </c>
      <c r="B9" s="50">
        <v>1420</v>
      </c>
      <c r="C9" s="50">
        <v>1420</v>
      </c>
      <c r="D9" s="50">
        <v>1420</v>
      </c>
      <c r="E9" s="50">
        <v>1420</v>
      </c>
      <c r="F9" s="50">
        <v>1420</v>
      </c>
      <c r="G9" s="50">
        <v>1420</v>
      </c>
    </row>
    <row r="10" spans="1:7" ht="48" customHeight="1">
      <c r="A10" s="6" t="s">
        <v>54</v>
      </c>
      <c r="B10" s="50">
        <v>121</v>
      </c>
      <c r="C10" s="50">
        <v>121</v>
      </c>
      <c r="D10" s="50">
        <v>121</v>
      </c>
      <c r="E10" s="50">
        <v>121</v>
      </c>
      <c r="F10" s="50">
        <v>121</v>
      </c>
      <c r="G10" s="50">
        <v>121</v>
      </c>
    </row>
    <row r="11" spans="1:7" ht="48" customHeight="1">
      <c r="A11" s="6" t="s">
        <v>55</v>
      </c>
      <c r="B11" s="50" t="s">
        <v>56</v>
      </c>
      <c r="C11" s="50" t="s">
        <v>56</v>
      </c>
      <c r="D11" s="50">
        <v>111</v>
      </c>
      <c r="E11" s="50">
        <v>60</v>
      </c>
      <c r="F11" s="50">
        <v>25</v>
      </c>
      <c r="G11" s="50">
        <v>27</v>
      </c>
    </row>
    <row r="12" spans="1:7" ht="48" customHeight="1">
      <c r="A12" s="6" t="s">
        <v>57</v>
      </c>
      <c r="B12" s="50" t="s">
        <v>56</v>
      </c>
      <c r="C12" s="50" t="s">
        <v>56</v>
      </c>
      <c r="D12" s="50">
        <v>523</v>
      </c>
      <c r="E12" s="50">
        <v>498</v>
      </c>
      <c r="F12" s="50">
        <v>430</v>
      </c>
      <c r="G12" s="50">
        <v>433</v>
      </c>
    </row>
    <row r="13" spans="1:7" ht="48" customHeight="1">
      <c r="A13" s="6" t="s">
        <v>58</v>
      </c>
      <c r="B13" s="50" t="s">
        <v>56</v>
      </c>
      <c r="C13" s="50" t="s">
        <v>56</v>
      </c>
      <c r="D13" s="50">
        <v>79</v>
      </c>
      <c r="E13" s="50">
        <v>65</v>
      </c>
      <c r="F13" s="50">
        <v>55</v>
      </c>
      <c r="G13" s="50">
        <v>53</v>
      </c>
    </row>
    <row r="14" spans="1:7" ht="48" customHeight="1">
      <c r="A14" s="6" t="s">
        <v>59</v>
      </c>
      <c r="B14" s="50" t="s">
        <v>56</v>
      </c>
      <c r="C14" s="50" t="s">
        <v>56</v>
      </c>
      <c r="D14" s="50">
        <v>16</v>
      </c>
      <c r="E14" s="50">
        <v>14</v>
      </c>
      <c r="F14" s="50">
        <v>60</v>
      </c>
      <c r="G14" s="50">
        <v>71</v>
      </c>
    </row>
    <row r="15" spans="1:7" ht="48" customHeight="1">
      <c r="A15" s="6" t="s">
        <v>60</v>
      </c>
      <c r="B15" s="50">
        <v>121</v>
      </c>
      <c r="C15" s="50">
        <v>140</v>
      </c>
      <c r="D15" s="50">
        <v>138</v>
      </c>
      <c r="E15" s="50">
        <v>133</v>
      </c>
      <c r="F15" s="50">
        <v>130</v>
      </c>
      <c r="G15" s="50">
        <v>138</v>
      </c>
    </row>
    <row r="16" spans="1:7" ht="48" customHeight="1">
      <c r="A16" s="6" t="s">
        <v>61</v>
      </c>
      <c r="B16" s="50">
        <v>82</v>
      </c>
      <c r="C16" s="50">
        <v>102</v>
      </c>
      <c r="D16" s="50">
        <v>99</v>
      </c>
      <c r="E16" s="50">
        <v>92</v>
      </c>
      <c r="F16" s="50">
        <v>120</v>
      </c>
      <c r="G16" s="50">
        <v>121</v>
      </c>
    </row>
    <row r="17" spans="1:7" ht="48" customHeight="1">
      <c r="A17" s="6" t="s">
        <v>62</v>
      </c>
      <c r="B17" s="50">
        <v>100</v>
      </c>
      <c r="C17" s="50">
        <v>100</v>
      </c>
      <c r="D17" s="50">
        <v>100</v>
      </c>
      <c r="E17" s="50">
        <v>100</v>
      </c>
      <c r="F17" s="50">
        <v>1</v>
      </c>
      <c r="G17" s="50">
        <v>1</v>
      </c>
    </row>
    <row r="18" spans="1:7" ht="48" customHeight="1">
      <c r="A18" s="6" t="s">
        <v>63</v>
      </c>
      <c r="B18" s="50">
        <v>82</v>
      </c>
      <c r="C18" s="50">
        <v>102</v>
      </c>
      <c r="D18" s="50">
        <f>(67+12+7+12+1)</f>
        <v>99</v>
      </c>
      <c r="E18" s="50">
        <f>(51+25+14+2)</f>
        <v>92</v>
      </c>
      <c r="F18" s="50">
        <v>120</v>
      </c>
      <c r="G18" s="50">
        <v>121</v>
      </c>
    </row>
    <row r="19" spans="1:7" ht="48" customHeight="1">
      <c r="A19" s="6" t="s">
        <v>64</v>
      </c>
      <c r="B19" s="50" t="s">
        <v>29</v>
      </c>
      <c r="C19" s="50" t="s">
        <v>29</v>
      </c>
      <c r="D19" s="50" t="s">
        <v>29</v>
      </c>
      <c r="E19" s="50" t="s">
        <v>65</v>
      </c>
      <c r="F19" s="50" t="s">
        <v>65</v>
      </c>
      <c r="G19" s="50" t="s">
        <v>65</v>
      </c>
    </row>
    <row r="20" spans="1:7" ht="48" customHeight="1">
      <c r="A20" s="6" t="s">
        <v>66</v>
      </c>
      <c r="B20" s="50">
        <v>100</v>
      </c>
      <c r="C20" s="50">
        <v>112</v>
      </c>
      <c r="D20" s="50">
        <v>118</v>
      </c>
      <c r="E20" s="50">
        <v>140</v>
      </c>
      <c r="F20" s="50">
        <v>110</v>
      </c>
      <c r="G20" s="50">
        <v>110</v>
      </c>
    </row>
    <row r="21" spans="1:7" ht="48" customHeight="1">
      <c r="A21" s="6" t="s">
        <v>67</v>
      </c>
      <c r="B21" s="50">
        <v>122</v>
      </c>
      <c r="C21" s="50">
        <v>139</v>
      </c>
      <c r="D21" s="50">
        <v>138</v>
      </c>
      <c r="E21" s="50">
        <v>229</v>
      </c>
      <c r="F21" s="50">
        <v>180</v>
      </c>
      <c r="G21" s="50">
        <v>187</v>
      </c>
    </row>
    <row r="22" spans="1:7" ht="48" customHeight="1">
      <c r="A22" s="6" t="s">
        <v>68</v>
      </c>
      <c r="B22" s="50">
        <v>11</v>
      </c>
      <c r="C22" s="50">
        <v>9</v>
      </c>
      <c r="D22" s="50">
        <v>6</v>
      </c>
      <c r="E22" s="50">
        <v>8</v>
      </c>
      <c r="F22" s="50">
        <v>10</v>
      </c>
      <c r="G22" s="50">
        <v>13</v>
      </c>
    </row>
    <row r="23" spans="1:7" ht="48" customHeight="1">
      <c r="A23" s="6" t="s">
        <v>69</v>
      </c>
      <c r="B23" s="50"/>
      <c r="C23" s="50"/>
      <c r="D23" s="50"/>
      <c r="E23" s="50"/>
      <c r="F23" s="50">
        <v>61</v>
      </c>
      <c r="G23" s="50">
        <v>61</v>
      </c>
    </row>
    <row r="24" spans="1:7" ht="48" customHeight="1">
      <c r="A24" s="6" t="s">
        <v>70</v>
      </c>
      <c r="B24" s="50"/>
      <c r="C24" s="50"/>
      <c r="D24" s="50"/>
      <c r="E24" s="50" t="s">
        <v>71</v>
      </c>
      <c r="F24" s="50" t="s">
        <v>71</v>
      </c>
      <c r="G24" s="50" t="s">
        <v>71</v>
      </c>
    </row>
    <row r="25" spans="1:7" ht="48" customHeight="1">
      <c r="A25" s="6" t="s">
        <v>72</v>
      </c>
      <c r="B25" s="50"/>
      <c r="C25" s="50"/>
      <c r="D25" s="50"/>
      <c r="E25" s="50"/>
      <c r="F25" s="50" t="s">
        <v>73</v>
      </c>
      <c r="G25" s="50">
        <v>0.39</v>
      </c>
    </row>
    <row r="26" spans="1:7" ht="48" customHeight="1">
      <c r="A26" s="6" t="s">
        <v>74</v>
      </c>
      <c r="B26" s="50"/>
      <c r="C26" s="50"/>
      <c r="D26" s="50"/>
      <c r="E26" s="50"/>
      <c r="F26" s="50" t="s">
        <v>75</v>
      </c>
      <c r="G26" s="50">
        <v>97.28</v>
      </c>
    </row>
    <row r="27" spans="1:7" ht="48" customHeight="1">
      <c r="A27" s="6" t="s">
        <v>76</v>
      </c>
      <c r="B27" s="50" t="s">
        <v>27</v>
      </c>
      <c r="C27" s="50" t="s">
        <v>27</v>
      </c>
      <c r="D27" s="50" t="s">
        <v>77</v>
      </c>
      <c r="E27" s="50" t="s">
        <v>77</v>
      </c>
      <c r="F27" s="50" t="s">
        <v>78</v>
      </c>
      <c r="G27" s="50" t="s">
        <v>78</v>
      </c>
    </row>
    <row r="28" spans="1:7" ht="48" customHeight="1">
      <c r="A28" s="6" t="s">
        <v>79</v>
      </c>
      <c r="B28" s="50"/>
      <c r="C28" s="50"/>
      <c r="D28" s="50"/>
      <c r="E28" s="50"/>
      <c r="F28" s="50"/>
      <c r="G28" s="50"/>
    </row>
    <row r="29" spans="1:7" s="25" customFormat="1" ht="41.25" customHeight="1">
      <c r="A29" s="36" t="s">
        <v>80</v>
      </c>
      <c r="B29" s="31">
        <v>175752.19</v>
      </c>
      <c r="C29" s="31">
        <v>209262.36</v>
      </c>
      <c r="D29" s="31">
        <v>274094.6</v>
      </c>
      <c r="E29" s="31">
        <f>46683.5+159640</f>
        <v>206323.5</v>
      </c>
      <c r="F29" s="31">
        <v>163000</v>
      </c>
      <c r="G29" s="31">
        <v>163637.46</v>
      </c>
    </row>
    <row r="30" spans="1:7" s="25" customFormat="1" ht="41.25" customHeight="1">
      <c r="A30" s="36" t="s">
        <v>81</v>
      </c>
      <c r="B30" s="31">
        <v>91200</v>
      </c>
      <c r="C30" s="31">
        <v>98931.35</v>
      </c>
      <c r="D30" s="31">
        <v>89206.35</v>
      </c>
      <c r="E30" s="31">
        <v>98488.29</v>
      </c>
      <c r="F30" s="31">
        <v>91000</v>
      </c>
      <c r="G30" s="31">
        <f>(179155.18-88000)</f>
        <v>91155.18</v>
      </c>
    </row>
    <row r="31" spans="1:7" s="25" customFormat="1" ht="41.25" customHeight="1">
      <c r="A31" s="36" t="s">
        <v>82</v>
      </c>
      <c r="B31" s="20">
        <v>0</v>
      </c>
      <c r="C31" s="20">
        <v>0</v>
      </c>
      <c r="D31" s="20">
        <v>0</v>
      </c>
      <c r="E31" s="31">
        <v>0</v>
      </c>
      <c r="F31" s="31">
        <v>88000</v>
      </c>
      <c r="G31" s="31">
        <v>88000</v>
      </c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611</v>
      </c>
      <c r="B3" s="335" t="s">
        <v>600</v>
      </c>
      <c r="C3" s="335"/>
      <c r="D3" s="335"/>
      <c r="E3" s="335"/>
    </row>
    <row r="4" spans="1:5" ht="103.5" customHeight="1">
      <c r="A4" s="8" t="s">
        <v>5</v>
      </c>
      <c r="B4" s="229" t="s">
        <v>580</v>
      </c>
      <c r="C4" s="8" t="s">
        <v>6</v>
      </c>
      <c r="D4" s="333" t="s">
        <v>612</v>
      </c>
      <c r="E4" s="333"/>
    </row>
    <row r="5" spans="1:5" ht="32.25" customHeight="1">
      <c r="A5" s="9" t="s">
        <v>7</v>
      </c>
      <c r="B5" s="10" t="s">
        <v>582</v>
      </c>
      <c r="C5" s="336" t="s">
        <v>511</v>
      </c>
      <c r="D5" s="336"/>
      <c r="E5" s="336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3</v>
      </c>
      <c r="C7" s="11" t="s">
        <v>4</v>
      </c>
      <c r="D7" s="11" t="s">
        <v>20</v>
      </c>
      <c r="E7" s="12" t="s">
        <v>44</v>
      </c>
    </row>
    <row r="8" spans="1:6" s="166" customFormat="1" ht="33.75" customHeight="1">
      <c r="A8" s="170" t="s">
        <v>583</v>
      </c>
      <c r="B8" s="191">
        <v>2</v>
      </c>
      <c r="C8" s="191">
        <v>1</v>
      </c>
      <c r="D8" s="191">
        <v>1</v>
      </c>
      <c r="E8" s="192">
        <v>1</v>
      </c>
      <c r="F8" s="317"/>
    </row>
    <row r="9" spans="1:6" s="166" customFormat="1" ht="74.25" customHeight="1">
      <c r="A9" s="170" t="s">
        <v>584</v>
      </c>
      <c r="B9" s="174" t="s">
        <v>601</v>
      </c>
      <c r="C9" s="174" t="s">
        <v>602</v>
      </c>
      <c r="D9" s="174" t="s">
        <v>603</v>
      </c>
      <c r="E9" s="174" t="s">
        <v>604</v>
      </c>
      <c r="F9" s="317"/>
    </row>
    <row r="10" spans="1:6" s="166" customFormat="1" ht="96.75" customHeight="1">
      <c r="A10" s="170" t="s">
        <v>605</v>
      </c>
      <c r="B10" s="171">
        <v>0</v>
      </c>
      <c r="C10" s="171">
        <v>3.58</v>
      </c>
      <c r="D10" s="171">
        <v>0.11</v>
      </c>
      <c r="E10" s="171">
        <v>0.38</v>
      </c>
      <c r="F10" s="317"/>
    </row>
    <row r="11" spans="1:6" s="166" customFormat="1" ht="33.75" customHeight="1">
      <c r="A11" s="170" t="s">
        <v>606</v>
      </c>
      <c r="B11" s="182">
        <v>51</v>
      </c>
      <c r="C11" s="182">
        <v>51</v>
      </c>
      <c r="D11" s="182">
        <v>51</v>
      </c>
      <c r="E11" s="183">
        <v>51</v>
      </c>
      <c r="F11" s="317"/>
    </row>
    <row r="12" spans="1:6" s="166" customFormat="1" ht="33.75" customHeight="1">
      <c r="A12" s="170" t="s">
        <v>607</v>
      </c>
      <c r="B12" s="182">
        <v>7</v>
      </c>
      <c r="C12" s="182">
        <v>1</v>
      </c>
      <c r="D12" s="182">
        <v>1.3</v>
      </c>
      <c r="E12" s="183">
        <v>2</v>
      </c>
      <c r="F12" s="317"/>
    </row>
    <row r="13" spans="1:6" s="166" customFormat="1" ht="42">
      <c r="A13" s="170" t="s">
        <v>608</v>
      </c>
      <c r="B13" s="193">
        <v>4702.5</v>
      </c>
      <c r="C13" s="194">
        <v>1160.15</v>
      </c>
      <c r="D13" s="194">
        <v>1033.48</v>
      </c>
      <c r="E13" s="194">
        <v>1244.15</v>
      </c>
      <c r="F13" s="317"/>
    </row>
    <row r="14" spans="1:6" s="166" customFormat="1" ht="27" customHeight="1">
      <c r="A14" s="170" t="s">
        <v>592</v>
      </c>
      <c r="B14" s="193">
        <v>349516.5</v>
      </c>
      <c r="C14" s="193">
        <v>122723.75</v>
      </c>
      <c r="D14" s="193">
        <v>127975</v>
      </c>
      <c r="E14" s="193">
        <v>152379</v>
      </c>
      <c r="F14" s="317"/>
    </row>
    <row r="15" spans="1:6" s="166" customFormat="1" ht="27" customHeight="1">
      <c r="A15" s="170" t="s">
        <v>609</v>
      </c>
      <c r="B15" s="193">
        <v>239827.46</v>
      </c>
      <c r="C15" s="193">
        <v>59167.73</v>
      </c>
      <c r="D15" s="193">
        <v>52707.51</v>
      </c>
      <c r="E15" s="193">
        <v>63451.74</v>
      </c>
      <c r="F15" s="317"/>
    </row>
    <row r="16" spans="1:6" s="166" customFormat="1" ht="27" customHeight="1">
      <c r="A16" s="170" t="s">
        <v>594</v>
      </c>
      <c r="B16" s="193">
        <v>0</v>
      </c>
      <c r="C16" s="193">
        <v>1452500</v>
      </c>
      <c r="D16" s="193">
        <v>919456</v>
      </c>
      <c r="E16" s="193">
        <v>412003</v>
      </c>
      <c r="F16" s="317"/>
    </row>
    <row r="17" spans="1:6" s="166" customFormat="1" ht="27" customHeight="1">
      <c r="A17" s="170" t="s">
        <v>610</v>
      </c>
      <c r="B17" s="193">
        <v>491823.62</v>
      </c>
      <c r="C17" s="193">
        <v>51938.72</v>
      </c>
      <c r="D17" s="193">
        <v>1016.4</v>
      </c>
      <c r="E17" s="193">
        <v>1575</v>
      </c>
      <c r="F17" s="317"/>
    </row>
    <row r="18" spans="1:6" s="166" customFormat="1" ht="27" customHeight="1">
      <c r="A18" s="170" t="s">
        <v>596</v>
      </c>
      <c r="B18" s="195"/>
      <c r="C18" s="173"/>
      <c r="D18" s="173"/>
      <c r="E18" s="173"/>
      <c r="F18" s="317"/>
    </row>
    <row r="19" spans="2:5" ht="21">
      <c r="B19" s="187"/>
      <c r="C19" s="151"/>
      <c r="D19" s="151"/>
      <c r="E19" s="151"/>
    </row>
    <row r="20" spans="1:2" s="149" customFormat="1" ht="15.75">
      <c r="A20" s="149" t="s">
        <v>597</v>
      </c>
      <c r="B20" s="203"/>
    </row>
    <row r="21" spans="1:2" s="149" customFormat="1" ht="15.75">
      <c r="A21" s="149" t="s">
        <v>598</v>
      </c>
      <c r="B21" s="203"/>
    </row>
  </sheetData>
  <sheetProtection/>
  <mergeCells count="6">
    <mergeCell ref="A6:E6"/>
    <mergeCell ref="C5:E5"/>
    <mergeCell ref="A1:E1"/>
    <mergeCell ref="A2:E2"/>
    <mergeCell ref="B3:E3"/>
    <mergeCell ref="D4:E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75" zoomScalePageLayoutView="0" workbookViewId="0" topLeftCell="A1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621</v>
      </c>
      <c r="B3" s="335" t="s">
        <v>613</v>
      </c>
      <c r="C3" s="335"/>
      <c r="D3" s="335"/>
      <c r="E3" s="335"/>
    </row>
    <row r="4" spans="1:5" ht="103.5" customHeight="1">
      <c r="A4" s="8" t="s">
        <v>5</v>
      </c>
      <c r="B4" s="229" t="s">
        <v>580</v>
      </c>
      <c r="C4" s="8" t="s">
        <v>6</v>
      </c>
      <c r="D4" s="333" t="s">
        <v>581</v>
      </c>
      <c r="E4" s="333"/>
    </row>
    <row r="5" spans="1:5" ht="32.25" customHeight="1">
      <c r="A5" s="9" t="s">
        <v>7</v>
      </c>
      <c r="B5" s="10" t="s">
        <v>582</v>
      </c>
      <c r="C5" s="9" t="s">
        <v>622</v>
      </c>
      <c r="D5" s="337"/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3</v>
      </c>
      <c r="C7" s="11" t="s">
        <v>4</v>
      </c>
      <c r="D7" s="11" t="s">
        <v>20</v>
      </c>
      <c r="E7" s="12" t="s">
        <v>44</v>
      </c>
    </row>
    <row r="8" spans="1:5" ht="30" customHeight="1">
      <c r="A8" s="170" t="s">
        <v>583</v>
      </c>
      <c r="B8" s="171">
        <v>2</v>
      </c>
      <c r="C8" s="171">
        <v>1</v>
      </c>
      <c r="D8" s="171">
        <v>1</v>
      </c>
      <c r="E8" s="172">
        <v>1</v>
      </c>
    </row>
    <row r="9" spans="1:5" ht="51" customHeight="1">
      <c r="A9" s="173" t="s">
        <v>584</v>
      </c>
      <c r="B9" s="174" t="s">
        <v>614</v>
      </c>
      <c r="C9" s="174" t="s">
        <v>615</v>
      </c>
      <c r="D9" s="175" t="s">
        <v>616</v>
      </c>
      <c r="E9" s="175" t="s">
        <v>617</v>
      </c>
    </row>
    <row r="10" spans="1:5" ht="96.75" customHeight="1">
      <c r="A10" s="176" t="s">
        <v>605</v>
      </c>
      <c r="B10" s="197">
        <f>B16/B15*100</f>
        <v>224.37972</v>
      </c>
      <c r="C10" s="197">
        <f>C16/C15*100</f>
        <v>23.702961608775137</v>
      </c>
      <c r="D10" s="197">
        <f>D16/D15*100</f>
        <v>5.162249515190691</v>
      </c>
      <c r="E10" s="177">
        <f>E16/E15*100</f>
        <v>0.7875</v>
      </c>
    </row>
    <row r="11" spans="1:5" s="25" customFormat="1" ht="28.5" customHeight="1">
      <c r="A11" s="173" t="s">
        <v>590</v>
      </c>
      <c r="B11" s="198">
        <v>19120</v>
      </c>
      <c r="C11" s="198">
        <v>19120</v>
      </c>
      <c r="D11" s="198">
        <v>19120</v>
      </c>
      <c r="E11" s="199">
        <v>19120</v>
      </c>
    </row>
    <row r="12" spans="1:5" ht="28.5" customHeight="1">
      <c r="A12" s="173" t="s">
        <v>618</v>
      </c>
      <c r="B12" s="178">
        <f>B14/B11</f>
        <v>3.2674571129707113</v>
      </c>
      <c r="C12" s="178">
        <f>C14/C11</f>
        <v>3.2128713389121337</v>
      </c>
      <c r="D12" s="178">
        <f>D14/D11</f>
        <v>2.2120543933054395</v>
      </c>
      <c r="E12" s="180">
        <f>E14/E11</f>
        <v>3.811903242677824</v>
      </c>
    </row>
    <row r="13" spans="1:5" s="25" customFormat="1" ht="28.5" customHeight="1">
      <c r="A13" s="173" t="s">
        <v>592</v>
      </c>
      <c r="B13" s="180">
        <v>149344.5</v>
      </c>
      <c r="C13" s="180">
        <v>128813.29</v>
      </c>
      <c r="D13" s="180">
        <v>127050</v>
      </c>
      <c r="E13" s="180">
        <v>170854</v>
      </c>
    </row>
    <row r="14" spans="1:5" s="25" customFormat="1" ht="28.5" customHeight="1">
      <c r="A14" s="173" t="s">
        <v>609</v>
      </c>
      <c r="B14" s="180">
        <v>62473.78</v>
      </c>
      <c r="C14" s="180">
        <v>61430.1</v>
      </c>
      <c r="D14" s="180">
        <v>42294.48</v>
      </c>
      <c r="E14" s="180">
        <v>72883.59</v>
      </c>
    </row>
    <row r="15" spans="1:5" s="165" customFormat="1" ht="28.5" customHeight="1">
      <c r="A15" s="179" t="s">
        <v>594</v>
      </c>
      <c r="B15" s="180">
        <v>200000</v>
      </c>
      <c r="C15" s="180">
        <v>109400</v>
      </c>
      <c r="D15" s="180">
        <v>386750</v>
      </c>
      <c r="E15" s="180">
        <v>200000</v>
      </c>
    </row>
    <row r="16" spans="1:5" s="25" customFormat="1" ht="28.5" customHeight="1">
      <c r="A16" s="173" t="s">
        <v>610</v>
      </c>
      <c r="B16" s="180">
        <v>448759.44</v>
      </c>
      <c r="C16" s="180">
        <v>25931.04</v>
      </c>
      <c r="D16" s="180">
        <v>19965</v>
      </c>
      <c r="E16" s="180">
        <v>1575</v>
      </c>
    </row>
    <row r="17" spans="1:5" s="25" customFormat="1" ht="28.5" customHeight="1">
      <c r="A17" s="173" t="s">
        <v>596</v>
      </c>
      <c r="B17" s="178"/>
      <c r="C17" s="178"/>
      <c r="D17" s="180"/>
      <c r="E17" s="180"/>
    </row>
    <row r="18" spans="1:5" s="25" customFormat="1" ht="42">
      <c r="A18" s="176" t="s">
        <v>619</v>
      </c>
      <c r="B18" s="171" t="s">
        <v>286</v>
      </c>
      <c r="C18" s="171" t="s">
        <v>286</v>
      </c>
      <c r="D18" s="171" t="s">
        <v>286</v>
      </c>
      <c r="E18" s="171" t="s">
        <v>286</v>
      </c>
    </row>
    <row r="19" spans="1:5" s="25" customFormat="1" ht="42">
      <c r="A19" s="176" t="s">
        <v>620</v>
      </c>
      <c r="B19" s="171" t="s">
        <v>286</v>
      </c>
      <c r="C19" s="171" t="s">
        <v>286</v>
      </c>
      <c r="D19" s="171" t="s">
        <v>286</v>
      </c>
      <c r="E19" s="171" t="s">
        <v>286</v>
      </c>
    </row>
    <row r="20" spans="1:5" ht="12" customHeight="1">
      <c r="A20" s="161"/>
      <c r="B20" s="161"/>
      <c r="C20" s="161"/>
      <c r="D20" s="161"/>
      <c r="E20" s="161"/>
    </row>
    <row r="21" spans="1:5" ht="18.75">
      <c r="A21" s="204" t="s">
        <v>597</v>
      </c>
      <c r="B21" s="205"/>
      <c r="C21" s="205"/>
      <c r="D21" s="205"/>
      <c r="E21" s="205"/>
    </row>
    <row r="22" spans="1:5" ht="51" customHeight="1">
      <c r="A22" s="371" t="s">
        <v>598</v>
      </c>
      <c r="B22" s="371"/>
      <c r="C22" s="371"/>
      <c r="D22" s="371"/>
      <c r="E22" s="371"/>
    </row>
  </sheetData>
  <sheetProtection/>
  <mergeCells count="7">
    <mergeCell ref="A22:E22"/>
    <mergeCell ref="D5:E5"/>
    <mergeCell ref="A1:E1"/>
    <mergeCell ref="A2:E2"/>
    <mergeCell ref="B3:E3"/>
    <mergeCell ref="D4:E4"/>
    <mergeCell ref="A6:E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626</v>
      </c>
      <c r="B3" s="335" t="s">
        <v>623</v>
      </c>
      <c r="C3" s="335"/>
      <c r="D3" s="335"/>
      <c r="E3" s="335"/>
    </row>
    <row r="4" spans="1:5" ht="103.5" customHeight="1">
      <c r="A4" s="8" t="s">
        <v>5</v>
      </c>
      <c r="B4" s="229" t="s">
        <v>580</v>
      </c>
      <c r="C4" s="8" t="s">
        <v>6</v>
      </c>
      <c r="D4" s="333" t="s">
        <v>624</v>
      </c>
      <c r="E4" s="333"/>
    </row>
    <row r="5" spans="1:5" ht="32.25" customHeight="1">
      <c r="A5" s="9" t="s">
        <v>7</v>
      </c>
      <c r="B5" s="10" t="s">
        <v>582</v>
      </c>
      <c r="C5" s="9" t="s">
        <v>622</v>
      </c>
      <c r="D5" s="337"/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3</v>
      </c>
      <c r="C7" s="11" t="s">
        <v>4</v>
      </c>
      <c r="D7" s="11" t="s">
        <v>20</v>
      </c>
      <c r="E7" s="12" t="s">
        <v>44</v>
      </c>
    </row>
    <row r="8" spans="1:5" s="162" customFormat="1" ht="75" customHeight="1">
      <c r="A8" s="170" t="s">
        <v>605</v>
      </c>
      <c r="B8" s="174">
        <v>0</v>
      </c>
      <c r="C8" s="174">
        <v>0</v>
      </c>
      <c r="D8" s="174">
        <v>8.58</v>
      </c>
      <c r="E8" s="174">
        <v>28</v>
      </c>
    </row>
    <row r="9" spans="1:5" s="162" customFormat="1" ht="29.25" customHeight="1">
      <c r="A9" s="170" t="s">
        <v>590</v>
      </c>
      <c r="B9" s="318">
        <v>326078</v>
      </c>
      <c r="C9" s="319">
        <v>326078</v>
      </c>
      <c r="D9" s="319">
        <v>309778</v>
      </c>
      <c r="E9" s="319">
        <v>324989</v>
      </c>
    </row>
    <row r="10" spans="1:5" s="162" customFormat="1" ht="29.25" customHeight="1">
      <c r="A10" s="170" t="s">
        <v>618</v>
      </c>
      <c r="B10" s="320">
        <v>0.63</v>
      </c>
      <c r="C10" s="321">
        <v>0.63</v>
      </c>
      <c r="D10" s="321">
        <v>0.71</v>
      </c>
      <c r="E10" s="321">
        <v>0.68</v>
      </c>
    </row>
    <row r="11" spans="1:5" s="162" customFormat="1" ht="29.25" customHeight="1">
      <c r="A11" s="170" t="s">
        <v>625</v>
      </c>
      <c r="B11" s="322">
        <v>0.0527</v>
      </c>
      <c r="C11" s="170">
        <v>0.0529</v>
      </c>
      <c r="D11" s="170">
        <v>0.0561</v>
      </c>
      <c r="E11" s="170">
        <v>0.0538</v>
      </c>
    </row>
    <row r="12" spans="1:5" s="162" customFormat="1" ht="29.25" customHeight="1">
      <c r="A12" s="170" t="s">
        <v>592</v>
      </c>
      <c r="B12" s="320">
        <v>204112.5</v>
      </c>
      <c r="C12" s="321">
        <v>206052.71</v>
      </c>
      <c r="D12" s="321">
        <v>220475</v>
      </c>
      <c r="E12" s="321">
        <v>219979</v>
      </c>
    </row>
    <row r="13" spans="1:5" s="162" customFormat="1" ht="29.25" customHeight="1">
      <c r="A13" s="170" t="s">
        <v>609</v>
      </c>
      <c r="B13" s="320">
        <v>142653.41</v>
      </c>
      <c r="C13" s="321">
        <v>159104.1</v>
      </c>
      <c r="D13" s="321">
        <v>160782.7</v>
      </c>
      <c r="E13" s="321">
        <v>147815.96</v>
      </c>
    </row>
    <row r="14" spans="1:5" s="162" customFormat="1" ht="29.25" customHeight="1">
      <c r="A14" s="170" t="s">
        <v>594</v>
      </c>
      <c r="B14" s="320">
        <v>0</v>
      </c>
      <c r="C14" s="321">
        <v>0</v>
      </c>
      <c r="D14" s="321">
        <v>136750</v>
      </c>
      <c r="E14" s="321">
        <v>44100</v>
      </c>
    </row>
    <row r="15" spans="1:5" s="162" customFormat="1" ht="29.25" customHeight="1">
      <c r="A15" s="170" t="s">
        <v>610</v>
      </c>
      <c r="B15" s="320">
        <v>13386</v>
      </c>
      <c r="C15" s="321">
        <v>0</v>
      </c>
      <c r="D15" s="321">
        <v>15936.23</v>
      </c>
      <c r="E15" s="321">
        <v>1575</v>
      </c>
    </row>
    <row r="16" spans="1:5" s="162" customFormat="1" ht="29.25" customHeight="1">
      <c r="A16" s="170" t="s">
        <v>596</v>
      </c>
      <c r="B16" s="322"/>
      <c r="C16" s="170"/>
      <c r="D16" s="170"/>
      <c r="E16" s="170"/>
    </row>
    <row r="17" spans="1:5" ht="21">
      <c r="A17" s="151"/>
      <c r="B17" s="187"/>
      <c r="C17" s="151"/>
      <c r="D17" s="151"/>
      <c r="E17" s="151"/>
    </row>
    <row r="18" ht="25.5" customHeight="1">
      <c r="A18" s="150" t="s">
        <v>597</v>
      </c>
    </row>
    <row r="19" spans="1:5" ht="40.5" customHeight="1">
      <c r="A19" s="372" t="s">
        <v>598</v>
      </c>
      <c r="B19" s="372"/>
      <c r="C19" s="372"/>
      <c r="D19" s="372"/>
      <c r="E19" s="372"/>
    </row>
  </sheetData>
  <sheetProtection/>
  <mergeCells count="7">
    <mergeCell ref="A19:E19"/>
    <mergeCell ref="A1:E1"/>
    <mergeCell ref="A2:E2"/>
    <mergeCell ref="B3:E3"/>
    <mergeCell ref="D4:E4"/>
    <mergeCell ref="D5:E5"/>
    <mergeCell ref="A6:E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s="188" customFormat="1" ht="48" customHeight="1">
      <c r="A3" s="196" t="s">
        <v>401</v>
      </c>
      <c r="B3" s="335" t="s">
        <v>669</v>
      </c>
      <c r="C3" s="335"/>
      <c r="D3" s="335"/>
      <c r="E3" s="335"/>
      <c r="F3" s="335"/>
      <c r="G3" s="335"/>
    </row>
    <row r="4" spans="1:7" s="188" customFormat="1" ht="103.5" customHeight="1">
      <c r="A4" s="8" t="s">
        <v>5</v>
      </c>
      <c r="B4" s="250" t="s">
        <v>670</v>
      </c>
      <c r="C4" s="8" t="s">
        <v>6</v>
      </c>
      <c r="D4" s="333" t="s">
        <v>671</v>
      </c>
      <c r="E4" s="333"/>
      <c r="F4" s="333"/>
      <c r="G4" s="333"/>
    </row>
    <row r="5" spans="1:7" s="188" customFormat="1" ht="32.25" customHeight="1">
      <c r="A5" s="9" t="s">
        <v>627</v>
      </c>
      <c r="B5" s="10"/>
      <c r="C5" s="336" t="s">
        <v>8</v>
      </c>
      <c r="D5" s="336"/>
      <c r="E5" s="337"/>
      <c r="F5" s="337"/>
      <c r="G5" s="337"/>
    </row>
    <row r="6" spans="1:7" s="208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164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s="206" customFormat="1" ht="81.75" customHeight="1">
      <c r="A8" s="323" t="s">
        <v>667</v>
      </c>
      <c r="B8" s="174">
        <v>2</v>
      </c>
      <c r="C8" s="174">
        <v>2</v>
      </c>
      <c r="D8" s="174">
        <v>2</v>
      </c>
      <c r="E8" s="324">
        <v>4</v>
      </c>
      <c r="F8" s="209">
        <v>5</v>
      </c>
      <c r="G8" s="209">
        <v>4</v>
      </c>
    </row>
    <row r="9" spans="1:7" s="206" customFormat="1" ht="81.75" customHeight="1">
      <c r="A9" s="325" t="s">
        <v>668</v>
      </c>
      <c r="B9" s="171">
        <v>92</v>
      </c>
      <c r="C9" s="171">
        <v>89</v>
      </c>
      <c r="D9" s="171">
        <v>90</v>
      </c>
      <c r="E9" s="210">
        <v>247</v>
      </c>
      <c r="F9" s="209">
        <v>259</v>
      </c>
      <c r="G9" s="209">
        <v>250</v>
      </c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s="188" customFormat="1" ht="48" customHeight="1">
      <c r="A3" s="196" t="s">
        <v>401</v>
      </c>
      <c r="B3" s="335" t="s">
        <v>663</v>
      </c>
      <c r="C3" s="335"/>
      <c r="D3" s="335"/>
      <c r="E3" s="335"/>
      <c r="F3" s="335"/>
      <c r="G3" s="335"/>
    </row>
    <row r="4" spans="1:7" s="188" customFormat="1" ht="103.5" customHeight="1">
      <c r="A4" s="8" t="s">
        <v>5</v>
      </c>
      <c r="B4" s="207" t="s">
        <v>664</v>
      </c>
      <c r="C4" s="8" t="s">
        <v>6</v>
      </c>
      <c r="D4" s="333" t="s">
        <v>665</v>
      </c>
      <c r="E4" s="333"/>
      <c r="F4" s="333"/>
      <c r="G4" s="333"/>
    </row>
    <row r="5" spans="1:7" s="188" customFormat="1" ht="32.25" customHeight="1">
      <c r="A5" s="9" t="s">
        <v>627</v>
      </c>
      <c r="B5" s="10"/>
      <c r="C5" s="336" t="s">
        <v>8</v>
      </c>
      <c r="D5" s="336"/>
      <c r="E5" s="337" t="s">
        <v>582</v>
      </c>
      <c r="F5" s="337"/>
      <c r="G5" s="337"/>
    </row>
    <row r="6" spans="1:7" s="208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164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s="170" customFormat="1" ht="53.25" customHeight="1">
      <c r="A8" s="170" t="s">
        <v>628</v>
      </c>
      <c r="B8" s="189">
        <v>51</v>
      </c>
      <c r="C8" s="189">
        <v>51</v>
      </c>
      <c r="D8" s="189">
        <v>51</v>
      </c>
      <c r="E8" s="189">
        <v>51</v>
      </c>
      <c r="F8" s="189">
        <v>51</v>
      </c>
      <c r="G8" s="174">
        <v>51</v>
      </c>
    </row>
    <row r="9" spans="1:7" s="170" customFormat="1" ht="53.25" customHeight="1">
      <c r="A9" s="170" t="s">
        <v>629</v>
      </c>
      <c r="B9" s="189">
        <v>118</v>
      </c>
      <c r="C9" s="189">
        <v>88</v>
      </c>
      <c r="D9" s="189">
        <v>71</v>
      </c>
      <c r="E9" s="189">
        <v>72</v>
      </c>
      <c r="F9" s="189">
        <v>67</v>
      </c>
      <c r="G9" s="174">
        <v>67</v>
      </c>
    </row>
    <row r="10" spans="1:7" s="170" customFormat="1" ht="53.25" customHeight="1">
      <c r="A10" s="170" t="s">
        <v>630</v>
      </c>
      <c r="B10" s="189">
        <v>60</v>
      </c>
      <c r="C10" s="189">
        <v>48</v>
      </c>
      <c r="D10" s="189">
        <v>44</v>
      </c>
      <c r="E10" s="189">
        <v>42</v>
      </c>
      <c r="F10" s="189">
        <v>43</v>
      </c>
      <c r="G10" s="174">
        <v>41</v>
      </c>
    </row>
    <row r="11" spans="1:7" s="170" customFormat="1" ht="65.25" customHeight="1">
      <c r="A11" s="170" t="s">
        <v>631</v>
      </c>
      <c r="B11" s="189">
        <v>58</v>
      </c>
      <c r="C11" s="189">
        <v>40</v>
      </c>
      <c r="D11" s="189">
        <v>24</v>
      </c>
      <c r="E11" s="189">
        <v>30</v>
      </c>
      <c r="F11" s="189">
        <v>24</v>
      </c>
      <c r="G11" s="174">
        <v>26</v>
      </c>
    </row>
    <row r="12" spans="1:7" s="170" customFormat="1" ht="49.5" customHeight="1">
      <c r="A12" s="170" t="s">
        <v>632</v>
      </c>
      <c r="B12" s="189">
        <v>0</v>
      </c>
      <c r="C12" s="189">
        <v>0</v>
      </c>
      <c r="D12" s="189">
        <v>3</v>
      </c>
      <c r="E12" s="189">
        <v>0</v>
      </c>
      <c r="F12" s="189">
        <v>0</v>
      </c>
      <c r="G12" s="174">
        <v>0</v>
      </c>
    </row>
    <row r="13" spans="1:7" s="170" customFormat="1" ht="49.5" customHeight="1">
      <c r="A13" s="170" t="s">
        <v>633</v>
      </c>
      <c r="B13" s="189">
        <v>2240</v>
      </c>
      <c r="C13" s="189">
        <v>2253</v>
      </c>
      <c r="D13" s="189">
        <v>1507</v>
      </c>
      <c r="E13" s="189">
        <v>1303</v>
      </c>
      <c r="F13" s="189">
        <v>1762</v>
      </c>
      <c r="G13" s="174">
        <v>1699</v>
      </c>
    </row>
    <row r="14" spans="1:7" s="170" customFormat="1" ht="49.5" customHeight="1">
      <c r="A14" s="170" t="s">
        <v>634</v>
      </c>
      <c r="B14" s="189">
        <v>95</v>
      </c>
      <c r="C14" s="189">
        <v>80</v>
      </c>
      <c r="D14" s="189">
        <v>70</v>
      </c>
      <c r="E14" s="189">
        <v>78</v>
      </c>
      <c r="F14" s="189">
        <v>89</v>
      </c>
      <c r="G14" s="174">
        <v>88</v>
      </c>
    </row>
    <row r="15" spans="1:7" s="170" customFormat="1" ht="51" customHeight="1">
      <c r="A15" s="170" t="s">
        <v>635</v>
      </c>
      <c r="B15" s="189">
        <v>1335</v>
      </c>
      <c r="C15" s="189">
        <v>1458</v>
      </c>
      <c r="D15" s="189">
        <v>1011</v>
      </c>
      <c r="E15" s="189">
        <v>885</v>
      </c>
      <c r="F15" s="189">
        <v>1110</v>
      </c>
      <c r="G15" s="174">
        <v>1172</v>
      </c>
    </row>
    <row r="16" spans="1:7" s="170" customFormat="1" ht="65.25" customHeight="1">
      <c r="A16" s="170" t="s">
        <v>636</v>
      </c>
      <c r="B16" s="189" t="s">
        <v>637</v>
      </c>
      <c r="C16" s="189" t="s">
        <v>638</v>
      </c>
      <c r="D16" s="189" t="s">
        <v>638</v>
      </c>
      <c r="E16" s="189" t="s">
        <v>639</v>
      </c>
      <c r="F16" s="189" t="s">
        <v>640</v>
      </c>
      <c r="G16" s="174" t="s">
        <v>639</v>
      </c>
    </row>
    <row r="17" spans="1:7" s="170" customFormat="1" ht="65.25" customHeight="1">
      <c r="A17" s="170" t="s">
        <v>641</v>
      </c>
      <c r="B17" s="189" t="s">
        <v>642</v>
      </c>
      <c r="C17" s="189" t="s">
        <v>643</v>
      </c>
      <c r="D17" s="189" t="s">
        <v>644</v>
      </c>
      <c r="E17" s="189" t="s">
        <v>644</v>
      </c>
      <c r="F17" s="189" t="s">
        <v>645</v>
      </c>
      <c r="G17" s="174" t="s">
        <v>646</v>
      </c>
    </row>
    <row r="18" spans="1:7" s="170" customFormat="1" ht="65.25" customHeight="1">
      <c r="A18" s="170" t="s">
        <v>647</v>
      </c>
      <c r="B18" s="189" t="s">
        <v>648</v>
      </c>
      <c r="C18" s="189" t="s">
        <v>648</v>
      </c>
      <c r="D18" s="189" t="s">
        <v>648</v>
      </c>
      <c r="E18" s="189" t="s">
        <v>648</v>
      </c>
      <c r="F18" s="189">
        <v>5</v>
      </c>
      <c r="G18" s="174">
        <v>5</v>
      </c>
    </row>
    <row r="19" spans="1:7" s="170" customFormat="1" ht="65.25" customHeight="1">
      <c r="A19" s="170" t="s">
        <v>649</v>
      </c>
      <c r="B19" s="189" t="s">
        <v>648</v>
      </c>
      <c r="C19" s="189" t="s">
        <v>648</v>
      </c>
      <c r="D19" s="189" t="s">
        <v>648</v>
      </c>
      <c r="E19" s="189" t="s">
        <v>648</v>
      </c>
      <c r="F19" s="189" t="s">
        <v>650</v>
      </c>
      <c r="G19" s="174" t="s">
        <v>650</v>
      </c>
    </row>
    <row r="20" spans="1:7" s="170" customFormat="1" ht="40.5" customHeight="1">
      <c r="A20" s="170" t="s">
        <v>651</v>
      </c>
      <c r="B20" s="189">
        <v>240</v>
      </c>
      <c r="C20" s="189">
        <v>301</v>
      </c>
      <c r="D20" s="189">
        <v>233</v>
      </c>
      <c r="E20" s="189">
        <v>223</v>
      </c>
      <c r="F20" s="189">
        <v>222</v>
      </c>
      <c r="G20" s="174">
        <v>212</v>
      </c>
    </row>
    <row r="21" spans="1:7" s="170" customFormat="1" ht="40.5" customHeight="1">
      <c r="A21" s="170" t="s">
        <v>652</v>
      </c>
      <c r="B21" s="189">
        <v>2</v>
      </c>
      <c r="C21" s="189">
        <v>3</v>
      </c>
      <c r="D21" s="189">
        <v>2</v>
      </c>
      <c r="E21" s="189">
        <v>6</v>
      </c>
      <c r="F21" s="189">
        <v>22</v>
      </c>
      <c r="G21" s="174">
        <v>7</v>
      </c>
    </row>
    <row r="22" spans="1:7" s="170" customFormat="1" ht="40.5" customHeight="1">
      <c r="A22" s="170" t="s">
        <v>653</v>
      </c>
      <c r="B22" s="189">
        <v>10</v>
      </c>
      <c r="C22" s="189">
        <v>12</v>
      </c>
      <c r="D22" s="189">
        <v>15</v>
      </c>
      <c r="E22" s="189">
        <v>31</v>
      </c>
      <c r="F22" s="189">
        <v>233</v>
      </c>
      <c r="G22" s="174">
        <v>41</v>
      </c>
    </row>
    <row r="23" spans="1:7" s="170" customFormat="1" ht="65.25" customHeight="1">
      <c r="A23" s="170" t="s">
        <v>654</v>
      </c>
      <c r="B23" s="189">
        <v>5</v>
      </c>
      <c r="C23" s="189">
        <v>6</v>
      </c>
      <c r="D23" s="189">
        <v>0</v>
      </c>
      <c r="E23" s="189">
        <v>14</v>
      </c>
      <c r="F23" s="189">
        <v>38</v>
      </c>
      <c r="G23" s="174">
        <v>9</v>
      </c>
    </row>
    <row r="24" spans="1:7" s="170" customFormat="1" ht="57" customHeight="1">
      <c r="A24" s="170" t="s">
        <v>655</v>
      </c>
      <c r="B24" s="189">
        <v>1</v>
      </c>
      <c r="C24" s="189">
        <v>1</v>
      </c>
      <c r="D24" s="189">
        <v>0</v>
      </c>
      <c r="E24" s="189">
        <v>12</v>
      </c>
      <c r="F24" s="189">
        <v>47</v>
      </c>
      <c r="G24" s="174">
        <v>42</v>
      </c>
    </row>
    <row r="25" spans="1:7" s="170" customFormat="1" ht="57" customHeight="1">
      <c r="A25" s="170" t="s">
        <v>656</v>
      </c>
      <c r="B25" s="189">
        <v>11</v>
      </c>
      <c r="C25" s="189">
        <v>30</v>
      </c>
      <c r="D25" s="189">
        <v>12</v>
      </c>
      <c r="E25" s="189">
        <v>8</v>
      </c>
      <c r="F25" s="189">
        <v>23</v>
      </c>
      <c r="G25" s="174">
        <v>11</v>
      </c>
    </row>
    <row r="26" spans="1:7" s="170" customFormat="1" ht="65.25" customHeight="1">
      <c r="A26" s="170" t="s">
        <v>657</v>
      </c>
      <c r="B26" s="189" t="s">
        <v>658</v>
      </c>
      <c r="C26" s="189" t="s">
        <v>658</v>
      </c>
      <c r="D26" s="189" t="s">
        <v>658</v>
      </c>
      <c r="E26" s="189" t="s">
        <v>659</v>
      </c>
      <c r="F26" s="189" t="s">
        <v>660</v>
      </c>
      <c r="G26" s="174" t="s">
        <v>660</v>
      </c>
    </row>
    <row r="27" spans="1:7" s="170" customFormat="1" ht="65.25" customHeight="1">
      <c r="A27" s="170" t="s">
        <v>661</v>
      </c>
      <c r="B27" s="189" t="s">
        <v>658</v>
      </c>
      <c r="C27" s="189" t="s">
        <v>658</v>
      </c>
      <c r="D27" s="189" t="s">
        <v>658</v>
      </c>
      <c r="E27" s="189">
        <v>8</v>
      </c>
      <c r="F27" s="189">
        <v>15</v>
      </c>
      <c r="G27" s="174">
        <v>15</v>
      </c>
    </row>
    <row r="28" spans="1:7" s="170" customFormat="1" ht="48.75" customHeight="1">
      <c r="A28" s="170" t="s">
        <v>666</v>
      </c>
      <c r="B28" s="189" t="s">
        <v>658</v>
      </c>
      <c r="C28" s="189" t="s">
        <v>658</v>
      </c>
      <c r="D28" s="189" t="s">
        <v>658</v>
      </c>
      <c r="E28" s="189">
        <v>2</v>
      </c>
      <c r="F28" s="189">
        <v>3</v>
      </c>
      <c r="G28" s="174">
        <v>3</v>
      </c>
    </row>
    <row r="29" spans="1:7" s="170" customFormat="1" ht="65.25" customHeight="1">
      <c r="A29" s="170" t="s">
        <v>662</v>
      </c>
      <c r="B29" s="189" t="s">
        <v>658</v>
      </c>
      <c r="C29" s="189" t="s">
        <v>658</v>
      </c>
      <c r="D29" s="189" t="s">
        <v>658</v>
      </c>
      <c r="E29" s="189">
        <v>12</v>
      </c>
      <c r="F29" s="189">
        <v>25</v>
      </c>
      <c r="G29" s="174">
        <v>25</v>
      </c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s="188" customFormat="1" ht="48" customHeight="1">
      <c r="A3" s="196" t="s">
        <v>401</v>
      </c>
      <c r="B3" s="335" t="s">
        <v>702</v>
      </c>
      <c r="C3" s="335"/>
      <c r="D3" s="335"/>
      <c r="E3" s="335"/>
      <c r="F3" s="335"/>
      <c r="G3" s="335"/>
    </row>
    <row r="4" spans="1:7" s="188" customFormat="1" ht="103.5" customHeight="1">
      <c r="A4" s="8" t="s">
        <v>5</v>
      </c>
      <c r="B4" s="250" t="s">
        <v>703</v>
      </c>
      <c r="C4" s="8" t="s">
        <v>6</v>
      </c>
      <c r="D4" s="333" t="s">
        <v>704</v>
      </c>
      <c r="E4" s="333"/>
      <c r="F4" s="333"/>
      <c r="G4" s="333"/>
    </row>
    <row r="5" spans="1:7" s="188" customFormat="1" ht="32.25" customHeight="1">
      <c r="A5" s="9" t="s">
        <v>627</v>
      </c>
      <c r="B5" s="10"/>
      <c r="C5" s="336" t="s">
        <v>8</v>
      </c>
      <c r="D5" s="336"/>
      <c r="E5" s="336" t="s">
        <v>705</v>
      </c>
      <c r="F5" s="336"/>
      <c r="G5" s="336"/>
    </row>
    <row r="6" spans="1:7" s="208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164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s="151" customFormat="1" ht="81.75" customHeight="1">
      <c r="A8" s="214" t="s">
        <v>672</v>
      </c>
      <c r="B8" s="189" t="s">
        <v>673</v>
      </c>
      <c r="C8" s="189" t="s">
        <v>674</v>
      </c>
      <c r="D8" s="189" t="s">
        <v>675</v>
      </c>
      <c r="E8" s="212" t="s">
        <v>676</v>
      </c>
      <c r="F8" s="212" t="s">
        <v>677</v>
      </c>
      <c r="G8" s="209" t="s">
        <v>678</v>
      </c>
    </row>
    <row r="9" spans="1:7" s="151" customFormat="1" ht="61.5" customHeight="1">
      <c r="A9" s="214" t="s">
        <v>679</v>
      </c>
      <c r="B9" s="211" t="s">
        <v>648</v>
      </c>
      <c r="C9" s="211">
        <v>3</v>
      </c>
      <c r="D9" s="211" t="s">
        <v>648</v>
      </c>
      <c r="E9" s="211">
        <v>15</v>
      </c>
      <c r="F9" s="211">
        <v>18</v>
      </c>
      <c r="G9" s="215">
        <v>21</v>
      </c>
    </row>
    <row r="10" spans="1:7" s="151" customFormat="1" ht="52.5" customHeight="1">
      <c r="A10" s="214" t="s">
        <v>680</v>
      </c>
      <c r="B10" s="211">
        <v>4</v>
      </c>
      <c r="C10" s="211">
        <v>1</v>
      </c>
      <c r="D10" s="211">
        <v>1</v>
      </c>
      <c r="E10" s="216">
        <v>4</v>
      </c>
      <c r="F10" s="216">
        <v>5</v>
      </c>
      <c r="G10" s="215">
        <v>5</v>
      </c>
    </row>
    <row r="11" spans="1:7" s="151" customFormat="1" ht="52.5" customHeight="1">
      <c r="A11" s="217" t="s">
        <v>681</v>
      </c>
      <c r="B11" s="190">
        <v>3</v>
      </c>
      <c r="C11" s="190">
        <v>5</v>
      </c>
      <c r="D11" s="190">
        <v>11</v>
      </c>
      <c r="E11" s="213">
        <v>4</v>
      </c>
      <c r="F11" s="213">
        <v>12</v>
      </c>
      <c r="G11" s="209">
        <v>14</v>
      </c>
    </row>
    <row r="12" spans="1:7" s="151" customFormat="1" ht="60.75" customHeight="1">
      <c r="A12" s="214" t="s">
        <v>682</v>
      </c>
      <c r="B12" s="209" t="s">
        <v>683</v>
      </c>
      <c r="C12" s="209" t="s">
        <v>683</v>
      </c>
      <c r="D12" s="209" t="s">
        <v>683</v>
      </c>
      <c r="E12" s="209" t="s">
        <v>683</v>
      </c>
      <c r="F12" s="209" t="s">
        <v>683</v>
      </c>
      <c r="G12" s="209" t="s">
        <v>683</v>
      </c>
    </row>
    <row r="13" spans="1:7" s="151" customFormat="1" ht="61.5" customHeight="1">
      <c r="A13" s="214" t="s">
        <v>684</v>
      </c>
      <c r="B13" s="190">
        <v>356</v>
      </c>
      <c r="C13" s="190">
        <v>359</v>
      </c>
      <c r="D13" s="218">
        <v>359</v>
      </c>
      <c r="E13" s="213">
        <v>395</v>
      </c>
      <c r="F13" s="213">
        <v>420</v>
      </c>
      <c r="G13" s="209">
        <v>422</v>
      </c>
    </row>
    <row r="14" spans="1:7" s="151" customFormat="1" ht="48.75" customHeight="1">
      <c r="A14" s="214" t="s">
        <v>682</v>
      </c>
      <c r="B14" s="190" t="s">
        <v>685</v>
      </c>
      <c r="C14" s="190" t="s">
        <v>686</v>
      </c>
      <c r="D14" s="190" t="s">
        <v>687</v>
      </c>
      <c r="E14" s="213" t="s">
        <v>688</v>
      </c>
      <c r="F14" s="213" t="s">
        <v>689</v>
      </c>
      <c r="G14" s="209" t="s">
        <v>690</v>
      </c>
    </row>
    <row r="15" spans="1:7" s="151" customFormat="1" ht="52.5" customHeight="1">
      <c r="A15" s="214" t="s">
        <v>691</v>
      </c>
      <c r="B15" s="190">
        <v>25</v>
      </c>
      <c r="C15" s="190">
        <v>18</v>
      </c>
      <c r="D15" s="190">
        <v>20</v>
      </c>
      <c r="E15" s="216">
        <v>14</v>
      </c>
      <c r="F15" s="216">
        <v>16</v>
      </c>
      <c r="G15" s="209">
        <v>16</v>
      </c>
    </row>
    <row r="16" spans="1:7" s="151" customFormat="1" ht="52.5" customHeight="1">
      <c r="A16" s="214" t="s">
        <v>682</v>
      </c>
      <c r="B16" s="190" t="s">
        <v>692</v>
      </c>
      <c r="C16" s="190" t="s">
        <v>692</v>
      </c>
      <c r="D16" s="190" t="s">
        <v>692</v>
      </c>
      <c r="E16" s="213" t="s">
        <v>692</v>
      </c>
      <c r="F16" s="213" t="s">
        <v>683</v>
      </c>
      <c r="G16" s="209" t="s">
        <v>692</v>
      </c>
    </row>
    <row r="17" spans="1:7" s="151" customFormat="1" ht="52.5" customHeight="1">
      <c r="A17" s="214" t="s">
        <v>693</v>
      </c>
      <c r="B17" s="190" t="s">
        <v>694</v>
      </c>
      <c r="C17" s="190" t="s">
        <v>695</v>
      </c>
      <c r="D17" s="190" t="s">
        <v>696</v>
      </c>
      <c r="E17" s="213" t="s">
        <v>697</v>
      </c>
      <c r="F17" s="213">
        <v>20</v>
      </c>
      <c r="G17" s="209" t="s">
        <v>698</v>
      </c>
    </row>
    <row r="18" spans="1:7" s="151" customFormat="1" ht="52.5" customHeight="1">
      <c r="A18" s="214" t="s">
        <v>699</v>
      </c>
      <c r="B18" s="190">
        <v>0</v>
      </c>
      <c r="C18" s="190">
        <v>1</v>
      </c>
      <c r="D18" s="190">
        <v>0</v>
      </c>
      <c r="E18" s="213">
        <v>1</v>
      </c>
      <c r="F18" s="213">
        <v>4</v>
      </c>
      <c r="G18" s="209">
        <v>4</v>
      </c>
    </row>
    <row r="19" spans="1:7" s="151" customFormat="1" ht="52.5" customHeight="1">
      <c r="A19" s="214" t="s">
        <v>700</v>
      </c>
      <c r="B19" s="190">
        <v>0</v>
      </c>
      <c r="C19" s="190">
        <v>1</v>
      </c>
      <c r="D19" s="190">
        <v>0</v>
      </c>
      <c r="E19" s="213">
        <v>2</v>
      </c>
      <c r="F19" s="213">
        <v>5</v>
      </c>
      <c r="G19" s="209">
        <v>5</v>
      </c>
    </row>
    <row r="20" spans="1:7" s="151" customFormat="1" ht="52.5" customHeight="1">
      <c r="A20" s="214" t="s">
        <v>701</v>
      </c>
      <c r="B20" s="190">
        <v>7</v>
      </c>
      <c r="C20" s="190">
        <v>4</v>
      </c>
      <c r="D20" s="190">
        <v>2</v>
      </c>
      <c r="E20" s="213">
        <v>4</v>
      </c>
      <c r="F20" s="213">
        <v>1</v>
      </c>
      <c r="G20" s="209">
        <v>2</v>
      </c>
    </row>
    <row r="21" spans="1:7" s="151" customFormat="1" ht="52.5" customHeight="1">
      <c r="A21" s="214" t="s">
        <v>682</v>
      </c>
      <c r="B21" s="190" t="s">
        <v>692</v>
      </c>
      <c r="C21" s="190" t="s">
        <v>692</v>
      </c>
      <c r="D21" s="190" t="s">
        <v>692</v>
      </c>
      <c r="E21" s="190" t="s">
        <v>692</v>
      </c>
      <c r="F21" s="190" t="s">
        <v>683</v>
      </c>
      <c r="G21" s="209" t="s">
        <v>692</v>
      </c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730</v>
      </c>
      <c r="B3" s="335" t="s">
        <v>731</v>
      </c>
      <c r="C3" s="335"/>
      <c r="D3" s="335"/>
      <c r="E3" s="335"/>
    </row>
    <row r="4" spans="1:5" ht="103.5" customHeight="1">
      <c r="A4" s="8" t="s">
        <v>5</v>
      </c>
      <c r="B4" s="229" t="s">
        <v>732</v>
      </c>
      <c r="C4" s="8" t="s">
        <v>6</v>
      </c>
      <c r="D4" s="333" t="s">
        <v>733</v>
      </c>
      <c r="E4" s="333"/>
    </row>
    <row r="5" spans="1:5" ht="32.25" customHeight="1">
      <c r="A5" s="9" t="s">
        <v>7</v>
      </c>
      <c r="B5" s="10" t="s">
        <v>734</v>
      </c>
      <c r="C5" s="9" t="s">
        <v>622</v>
      </c>
      <c r="D5" s="337"/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4</v>
      </c>
      <c r="C7" s="11" t="s">
        <v>20</v>
      </c>
      <c r="D7" s="12" t="s">
        <v>21</v>
      </c>
      <c r="E7" s="12" t="s">
        <v>44</v>
      </c>
    </row>
    <row r="8" spans="1:5" s="151" customFormat="1" ht="21">
      <c r="A8" s="219" t="s">
        <v>706</v>
      </c>
      <c r="B8" s="220">
        <v>225</v>
      </c>
      <c r="C8" s="220">
        <v>286</v>
      </c>
      <c r="D8" s="220">
        <v>304</v>
      </c>
      <c r="E8" s="71">
        <v>295</v>
      </c>
    </row>
    <row r="9" spans="1:5" s="151" customFormat="1" ht="21">
      <c r="A9" s="219" t="s">
        <v>707</v>
      </c>
      <c r="B9" s="220">
        <v>205</v>
      </c>
      <c r="C9" s="220">
        <v>286</v>
      </c>
      <c r="D9" s="221">
        <v>1</v>
      </c>
      <c r="E9" s="71">
        <v>295</v>
      </c>
    </row>
    <row r="10" spans="1:5" s="151" customFormat="1" ht="21">
      <c r="A10" s="219" t="s">
        <v>708</v>
      </c>
      <c r="B10" s="220">
        <v>250</v>
      </c>
      <c r="C10" s="220">
        <v>286</v>
      </c>
      <c r="D10" s="220">
        <v>300</v>
      </c>
      <c r="E10" s="71">
        <v>295</v>
      </c>
    </row>
    <row r="11" spans="1:5" s="151" customFormat="1" ht="21">
      <c r="A11" s="219" t="s">
        <v>709</v>
      </c>
      <c r="B11" s="220">
        <v>100</v>
      </c>
      <c r="C11" s="220">
        <v>175</v>
      </c>
      <c r="D11" s="220">
        <v>164</v>
      </c>
      <c r="E11" s="71">
        <v>155</v>
      </c>
    </row>
    <row r="12" spans="1:5" s="151" customFormat="1" ht="21">
      <c r="A12" s="219" t="s">
        <v>710</v>
      </c>
      <c r="B12" s="220">
        <v>0</v>
      </c>
      <c r="C12" s="220">
        <v>6</v>
      </c>
      <c r="D12" s="220">
        <v>6</v>
      </c>
      <c r="E12" s="71">
        <v>6</v>
      </c>
    </row>
    <row r="13" spans="1:5" s="151" customFormat="1" ht="21">
      <c r="A13" s="219" t="s">
        <v>711</v>
      </c>
      <c r="B13" s="220">
        <v>105</v>
      </c>
      <c r="C13" s="220">
        <v>108</v>
      </c>
      <c r="D13" s="220">
        <v>134</v>
      </c>
      <c r="E13" s="71">
        <v>134</v>
      </c>
    </row>
    <row r="14" spans="1:5" s="151" customFormat="1" ht="42">
      <c r="A14" s="219" t="s">
        <v>712</v>
      </c>
      <c r="B14" s="220"/>
      <c r="C14" s="220">
        <v>3</v>
      </c>
      <c r="D14" s="220">
        <v>3</v>
      </c>
      <c r="E14" s="71">
        <v>2</v>
      </c>
    </row>
    <row r="15" spans="1:5" s="151" customFormat="1" ht="21">
      <c r="A15" s="219" t="s">
        <v>713</v>
      </c>
      <c r="B15" s="220"/>
      <c r="C15" s="220">
        <v>13</v>
      </c>
      <c r="D15" s="220">
        <v>8</v>
      </c>
      <c r="E15" s="71">
        <v>0</v>
      </c>
    </row>
    <row r="16" spans="1:5" s="151" customFormat="1" ht="21">
      <c r="A16" s="219" t="s">
        <v>507</v>
      </c>
      <c r="B16" s="222">
        <v>2</v>
      </c>
      <c r="C16" s="222">
        <v>1</v>
      </c>
      <c r="D16" s="222">
        <v>1</v>
      </c>
      <c r="E16" s="71">
        <v>1</v>
      </c>
    </row>
    <row r="17" spans="1:5" s="151" customFormat="1" ht="21">
      <c r="A17" s="219" t="s">
        <v>714</v>
      </c>
      <c r="B17" s="222"/>
      <c r="C17" s="222">
        <v>50000</v>
      </c>
      <c r="D17" s="222">
        <v>50000</v>
      </c>
      <c r="E17" s="71">
        <v>58500</v>
      </c>
    </row>
    <row r="18" spans="1:5" s="151" customFormat="1" ht="21">
      <c r="A18" s="220" t="s">
        <v>715</v>
      </c>
      <c r="B18" s="220"/>
      <c r="C18" s="220">
        <v>13000</v>
      </c>
      <c r="D18" s="220">
        <v>13000</v>
      </c>
      <c r="E18" s="71">
        <v>4500</v>
      </c>
    </row>
    <row r="19" spans="1:5" s="151" customFormat="1" ht="21">
      <c r="A19" s="220" t="s">
        <v>716</v>
      </c>
      <c r="B19" s="220">
        <v>65150</v>
      </c>
      <c r="C19" s="220">
        <v>63000</v>
      </c>
      <c r="D19" s="220">
        <v>63000</v>
      </c>
      <c r="E19" s="71">
        <v>63000</v>
      </c>
    </row>
    <row r="20" spans="1:5" s="151" customFormat="1" ht="21">
      <c r="A20" s="220" t="s">
        <v>717</v>
      </c>
      <c r="B20" s="220"/>
      <c r="C20" s="223">
        <f>C17/C10</f>
        <v>174.82517482517483</v>
      </c>
      <c r="D20" s="223">
        <f>D17/D8</f>
        <v>164.47368421052633</v>
      </c>
      <c r="E20" s="224">
        <f>D17/E8</f>
        <v>169.4915254237288</v>
      </c>
    </row>
    <row r="21" spans="1:5" s="151" customFormat="1" ht="21">
      <c r="A21" s="220" t="s">
        <v>718</v>
      </c>
      <c r="B21" s="220"/>
      <c r="C21" s="223">
        <f>C18/3</f>
        <v>4333.333333333333</v>
      </c>
      <c r="D21" s="223">
        <f>D18/3</f>
        <v>4333.333333333333</v>
      </c>
      <c r="E21" s="71">
        <f>E18/2</f>
        <v>2250</v>
      </c>
    </row>
    <row r="22" spans="1:5" s="151" customFormat="1" ht="21">
      <c r="A22" s="219" t="s">
        <v>719</v>
      </c>
      <c r="B22" s="220"/>
      <c r="C22" s="220">
        <v>31850</v>
      </c>
      <c r="D22" s="220">
        <v>34966.4</v>
      </c>
      <c r="E22" s="72">
        <v>33446.6</v>
      </c>
    </row>
    <row r="23" spans="1:5" s="151" customFormat="1" ht="21">
      <c r="A23" s="219" t="s">
        <v>720</v>
      </c>
      <c r="B23" s="220"/>
      <c r="C23" s="220">
        <v>30425.96</v>
      </c>
      <c r="D23" s="220">
        <v>33189</v>
      </c>
      <c r="E23" s="72">
        <v>33446.6</v>
      </c>
    </row>
    <row r="24" spans="1:5" s="151" customFormat="1" ht="21">
      <c r="A24" s="219" t="s">
        <v>721</v>
      </c>
      <c r="B24" s="220">
        <v>32</v>
      </c>
      <c r="C24" s="220">
        <v>32</v>
      </c>
      <c r="D24" s="220">
        <v>32</v>
      </c>
      <c r="E24" s="71">
        <v>32</v>
      </c>
    </row>
    <row r="25" spans="1:5" s="151" customFormat="1" ht="21">
      <c r="A25" s="219" t="s">
        <v>722</v>
      </c>
      <c r="B25" s="220">
        <v>28</v>
      </c>
      <c r="C25" s="220">
        <v>29.51</v>
      </c>
      <c r="D25" s="220">
        <v>29.51</v>
      </c>
      <c r="E25" s="71">
        <v>29.51</v>
      </c>
    </row>
    <row r="26" spans="1:5" s="151" customFormat="1" ht="21">
      <c r="A26" s="219" t="s">
        <v>723</v>
      </c>
      <c r="B26" s="220">
        <v>13</v>
      </c>
      <c r="C26" s="220">
        <v>13</v>
      </c>
      <c r="D26" s="220">
        <v>13</v>
      </c>
      <c r="E26" s="71">
        <v>13</v>
      </c>
    </row>
    <row r="27" spans="1:5" s="151" customFormat="1" ht="21">
      <c r="A27" s="219" t="s">
        <v>724</v>
      </c>
      <c r="B27" s="225">
        <v>10</v>
      </c>
      <c r="C27" s="220">
        <v>10</v>
      </c>
      <c r="D27" s="220">
        <v>10</v>
      </c>
      <c r="E27" s="71">
        <v>10</v>
      </c>
    </row>
    <row r="28" spans="1:5" s="151" customFormat="1" ht="61.5">
      <c r="A28" s="226" t="s">
        <v>725</v>
      </c>
      <c r="B28" s="220" t="s">
        <v>726</v>
      </c>
      <c r="C28" s="220" t="s">
        <v>727</v>
      </c>
      <c r="D28" s="227" t="s">
        <v>728</v>
      </c>
      <c r="E28" s="228" t="s">
        <v>729</v>
      </c>
    </row>
  </sheetData>
  <sheetProtection/>
  <mergeCells count="6">
    <mergeCell ref="A6:E6"/>
    <mergeCell ref="A1:E1"/>
    <mergeCell ref="A2:E2"/>
    <mergeCell ref="B3:E3"/>
    <mergeCell ref="D4:E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744</v>
      </c>
      <c r="B3" s="335" t="s">
        <v>745</v>
      </c>
      <c r="C3" s="335"/>
      <c r="D3" s="335"/>
      <c r="E3" s="335"/>
    </row>
    <row r="4" spans="1:5" ht="103.5" customHeight="1">
      <c r="A4" s="8" t="s">
        <v>5</v>
      </c>
      <c r="B4" s="229" t="s">
        <v>732</v>
      </c>
      <c r="C4" s="8" t="s">
        <v>6</v>
      </c>
      <c r="D4" s="333" t="s">
        <v>746</v>
      </c>
      <c r="E4" s="333"/>
    </row>
    <row r="5" spans="1:5" ht="32.25" customHeight="1">
      <c r="A5" s="9" t="s">
        <v>7</v>
      </c>
      <c r="B5" s="10" t="s">
        <v>734</v>
      </c>
      <c r="C5" s="9" t="s">
        <v>622</v>
      </c>
      <c r="D5" s="337"/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4</v>
      </c>
      <c r="C7" s="11" t="s">
        <v>20</v>
      </c>
      <c r="D7" s="12" t="s">
        <v>21</v>
      </c>
      <c r="E7" s="12" t="s">
        <v>44</v>
      </c>
    </row>
    <row r="8" spans="1:5" s="151" customFormat="1" ht="45.75" customHeight="1">
      <c r="A8" s="14" t="s">
        <v>735</v>
      </c>
      <c r="B8" s="230">
        <v>54000</v>
      </c>
      <c r="C8" s="230">
        <v>50600</v>
      </c>
      <c r="D8" s="230">
        <v>45000</v>
      </c>
      <c r="E8" s="230">
        <v>40150.79</v>
      </c>
    </row>
    <row r="9" spans="1:5" s="151" customFormat="1" ht="45.75" customHeight="1">
      <c r="A9" s="14" t="s">
        <v>736</v>
      </c>
      <c r="B9" s="230">
        <v>76000</v>
      </c>
      <c r="C9" s="230">
        <v>79000</v>
      </c>
      <c r="D9" s="231">
        <v>66372.7</v>
      </c>
      <c r="E9" s="231">
        <v>66372.7</v>
      </c>
    </row>
    <row r="10" spans="1:5" s="151" customFormat="1" ht="45.75" customHeight="1">
      <c r="A10" s="17" t="s">
        <v>737</v>
      </c>
      <c r="B10" s="232"/>
      <c r="C10" s="233">
        <v>1144</v>
      </c>
      <c r="D10" s="233">
        <v>1170</v>
      </c>
      <c r="E10" s="233">
        <v>1170</v>
      </c>
    </row>
    <row r="11" spans="1:5" s="151" customFormat="1" ht="45.75" customHeight="1">
      <c r="A11" s="14" t="s">
        <v>738</v>
      </c>
      <c r="B11" s="14">
        <v>285</v>
      </c>
      <c r="C11" s="14">
        <v>274</v>
      </c>
      <c r="D11" s="14">
        <v>271</v>
      </c>
      <c r="E11" s="14">
        <v>271</v>
      </c>
    </row>
    <row r="12" spans="1:5" s="151" customFormat="1" ht="45.75" customHeight="1">
      <c r="A12" s="14" t="s">
        <v>739</v>
      </c>
      <c r="B12" s="234">
        <v>1</v>
      </c>
      <c r="C12" s="234">
        <v>1</v>
      </c>
      <c r="D12" s="234">
        <v>1</v>
      </c>
      <c r="E12" s="234">
        <v>1</v>
      </c>
    </row>
    <row r="13" spans="1:5" s="151" customFormat="1" ht="45.75" customHeight="1">
      <c r="A13" s="17" t="s">
        <v>740</v>
      </c>
      <c r="B13" s="235">
        <v>285</v>
      </c>
      <c r="C13" s="39">
        <v>274</v>
      </c>
      <c r="D13" s="39">
        <v>271</v>
      </c>
      <c r="E13" s="39">
        <v>271</v>
      </c>
    </row>
    <row r="14" spans="1:5" s="151" customFormat="1" ht="45.75" customHeight="1">
      <c r="A14" s="17" t="s">
        <v>741</v>
      </c>
      <c r="B14" s="235">
        <v>2565</v>
      </c>
      <c r="C14" s="39">
        <v>2466</v>
      </c>
      <c r="D14" s="39">
        <v>2439</v>
      </c>
      <c r="E14" s="39">
        <v>2439</v>
      </c>
    </row>
    <row r="15" spans="1:5" s="151" customFormat="1" ht="45.75" customHeight="1">
      <c r="A15" s="14" t="s">
        <v>742</v>
      </c>
      <c r="B15" s="14"/>
      <c r="C15" s="14" t="s">
        <v>743</v>
      </c>
      <c r="D15" s="234">
        <v>0.1</v>
      </c>
      <c r="E15" s="234">
        <v>0.08</v>
      </c>
    </row>
  </sheetData>
  <sheetProtection/>
  <mergeCells count="6">
    <mergeCell ref="A6:E6"/>
    <mergeCell ref="A1:E1"/>
    <mergeCell ref="A2:E2"/>
    <mergeCell ref="B3:E3"/>
    <mergeCell ref="D4:E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760</v>
      </c>
      <c r="B3" s="335" t="s">
        <v>761</v>
      </c>
      <c r="C3" s="335"/>
      <c r="D3" s="335"/>
      <c r="E3" s="335"/>
    </row>
    <row r="4" spans="1:5" ht="103.5" customHeight="1">
      <c r="A4" s="8" t="s">
        <v>5</v>
      </c>
      <c r="B4" s="229" t="s">
        <v>732</v>
      </c>
      <c r="C4" s="8" t="s">
        <v>6</v>
      </c>
      <c r="D4" s="333" t="s">
        <v>747</v>
      </c>
      <c r="E4" s="333"/>
    </row>
    <row r="5" spans="1:5" ht="32.25" customHeight="1">
      <c r="A5" s="336" t="s">
        <v>748</v>
      </c>
      <c r="B5" s="336"/>
      <c r="C5" s="9" t="s">
        <v>622</v>
      </c>
      <c r="D5" s="337"/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4</v>
      </c>
      <c r="C7" s="11" t="s">
        <v>20</v>
      </c>
      <c r="D7" s="12" t="s">
        <v>21</v>
      </c>
      <c r="E7" s="12" t="s">
        <v>44</v>
      </c>
    </row>
    <row r="8" spans="1:5" s="237" customFormat="1" ht="36.75" customHeight="1">
      <c r="A8" s="201" t="s">
        <v>749</v>
      </c>
      <c r="B8" s="236">
        <v>20000</v>
      </c>
      <c r="C8" s="236">
        <v>22526.12</v>
      </c>
      <c r="D8" s="236">
        <v>22000</v>
      </c>
      <c r="E8" s="201">
        <v>20797.21</v>
      </c>
    </row>
    <row r="9" spans="1:5" s="237" customFormat="1" ht="36.75" customHeight="1">
      <c r="A9" s="201" t="s">
        <v>750</v>
      </c>
      <c r="B9" s="236">
        <f>135000-B10</f>
        <v>112451.2</v>
      </c>
      <c r="C9" s="236">
        <f>135400-C10</f>
        <v>112851.8</v>
      </c>
      <c r="D9" s="236">
        <f>138000-D10</f>
        <v>115451.2</v>
      </c>
      <c r="E9" s="201">
        <v>115451.2</v>
      </c>
    </row>
    <row r="10" spans="1:5" s="237" customFormat="1" ht="36.75" customHeight="1">
      <c r="A10" s="201" t="s">
        <v>751</v>
      </c>
      <c r="B10" s="236">
        <v>22548.8</v>
      </c>
      <c r="C10" s="236">
        <v>22548.2</v>
      </c>
      <c r="D10" s="236">
        <v>22548.8</v>
      </c>
      <c r="E10" s="201">
        <v>22548.8</v>
      </c>
    </row>
    <row r="11" spans="1:5" s="237" customFormat="1" ht="36.75" customHeight="1">
      <c r="A11" s="201" t="s">
        <v>752</v>
      </c>
      <c r="B11" s="236">
        <v>135000</v>
      </c>
      <c r="C11" s="236">
        <v>135400</v>
      </c>
      <c r="D11" s="236">
        <v>138000</v>
      </c>
      <c r="E11" s="201">
        <v>138000</v>
      </c>
    </row>
    <row r="12" spans="1:5" s="237" customFormat="1" ht="36.75" customHeight="1">
      <c r="A12" s="201" t="s">
        <v>753</v>
      </c>
      <c r="B12" s="238">
        <v>163</v>
      </c>
      <c r="C12" s="238">
        <v>143</v>
      </c>
      <c r="D12" s="238">
        <v>129</v>
      </c>
      <c r="E12" s="201">
        <v>128</v>
      </c>
    </row>
    <row r="13" spans="1:5" s="237" customFormat="1" ht="36.75" customHeight="1">
      <c r="A13" s="201" t="s">
        <v>754</v>
      </c>
      <c r="B13" s="239">
        <f>(B9+B10)/B12</f>
        <v>828.2208588957055</v>
      </c>
      <c r="C13" s="239">
        <f>(C9+C10)/C12</f>
        <v>946.8531468531469</v>
      </c>
      <c r="D13" s="239">
        <f>(D9+D10)/D12</f>
        <v>1069.7674418604652</v>
      </c>
      <c r="E13" s="239">
        <f>(E9+E10)/E12</f>
        <v>1078.125</v>
      </c>
    </row>
    <row r="14" spans="1:5" s="237" customFormat="1" ht="36.75" customHeight="1">
      <c r="A14" s="202" t="s">
        <v>755</v>
      </c>
      <c r="B14" s="240">
        <v>163</v>
      </c>
      <c r="C14" s="240">
        <v>143</v>
      </c>
      <c r="D14" s="240">
        <v>129</v>
      </c>
      <c r="E14" s="201">
        <v>128</v>
      </c>
    </row>
    <row r="15" spans="1:5" s="237" customFormat="1" ht="36.75" customHeight="1">
      <c r="A15" s="202" t="s">
        <v>741</v>
      </c>
      <c r="B15" s="240">
        <v>1467</v>
      </c>
      <c r="C15" s="240">
        <v>1287</v>
      </c>
      <c r="D15" s="240">
        <v>1161</v>
      </c>
      <c r="E15" s="201">
        <v>1161</v>
      </c>
    </row>
    <row r="16" spans="1:5" s="237" customFormat="1" ht="36.75" customHeight="1">
      <c r="A16" s="202" t="s">
        <v>756</v>
      </c>
      <c r="B16" s="240">
        <v>163</v>
      </c>
      <c r="C16" s="240">
        <v>163</v>
      </c>
      <c r="D16" s="240">
        <v>163</v>
      </c>
      <c r="E16" s="201">
        <v>163</v>
      </c>
    </row>
    <row r="17" spans="1:5" s="237" customFormat="1" ht="36.75" customHeight="1">
      <c r="A17" s="202" t="s">
        <v>757</v>
      </c>
      <c r="B17" s="240">
        <v>28036</v>
      </c>
      <c r="C17" s="240">
        <v>28036</v>
      </c>
      <c r="D17" s="240">
        <v>28036</v>
      </c>
      <c r="E17" s="201">
        <v>28036</v>
      </c>
    </row>
    <row r="18" spans="1:5" s="237" customFormat="1" ht="36.75" customHeight="1">
      <c r="A18" s="202" t="s">
        <v>758</v>
      </c>
      <c r="B18" s="241">
        <f>B11/B17</f>
        <v>4.8152375517192185</v>
      </c>
      <c r="C18" s="241">
        <f>C11/C17</f>
        <v>4.829504922242831</v>
      </c>
      <c r="D18" s="241">
        <f>D11/D17</f>
        <v>4.9222428306463115</v>
      </c>
      <c r="E18" s="241">
        <f>E11/E17</f>
        <v>4.9222428306463115</v>
      </c>
    </row>
    <row r="19" spans="1:5" s="237" customFormat="1" ht="36.75" customHeight="1">
      <c r="A19" s="201" t="s">
        <v>739</v>
      </c>
      <c r="B19" s="201">
        <v>100</v>
      </c>
      <c r="C19" s="201">
        <v>100</v>
      </c>
      <c r="D19" s="201">
        <v>100</v>
      </c>
      <c r="E19" s="242">
        <v>1</v>
      </c>
    </row>
    <row r="20" spans="1:5" s="237" customFormat="1" ht="66" customHeight="1">
      <c r="A20" s="201" t="s">
        <v>742</v>
      </c>
      <c r="B20" s="201"/>
      <c r="C20" s="200" t="s">
        <v>759</v>
      </c>
      <c r="D20" s="242">
        <v>0.1</v>
      </c>
      <c r="E20" s="242">
        <v>0.09</v>
      </c>
    </row>
  </sheetData>
  <sheetProtection/>
  <mergeCells count="7">
    <mergeCell ref="A6:E6"/>
    <mergeCell ref="A5:B5"/>
    <mergeCell ref="A1:E1"/>
    <mergeCell ref="A2:E2"/>
    <mergeCell ref="B3:E3"/>
    <mergeCell ref="D4:E4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78.140625" style="0" customWidth="1"/>
    <col min="2" max="2" width="28.8515625" style="4" customWidth="1"/>
    <col min="3" max="3" width="30.57421875" style="0" customWidth="1"/>
    <col min="4" max="5" width="28.8515625" style="0" customWidth="1"/>
  </cols>
  <sheetData>
    <row r="1" spans="1:5" ht="36" customHeight="1">
      <c r="A1" s="332" t="s">
        <v>45</v>
      </c>
      <c r="B1" s="332"/>
      <c r="C1" s="332"/>
      <c r="D1" s="332"/>
      <c r="E1" s="332"/>
    </row>
    <row r="2" spans="1:5" ht="74.25" customHeight="1">
      <c r="A2" s="369" t="s">
        <v>568</v>
      </c>
      <c r="B2" s="331"/>
      <c r="C2" s="331"/>
      <c r="D2" s="331"/>
      <c r="E2" s="331"/>
    </row>
    <row r="3" spans="1:5" ht="48" customHeight="1">
      <c r="A3" s="196" t="s">
        <v>778</v>
      </c>
      <c r="B3" s="335" t="s">
        <v>779</v>
      </c>
      <c r="C3" s="335"/>
      <c r="D3" s="335"/>
      <c r="E3" s="335"/>
    </row>
    <row r="4" spans="1:5" ht="103.5" customHeight="1">
      <c r="A4" s="8" t="s">
        <v>5</v>
      </c>
      <c r="B4" s="229" t="s">
        <v>780</v>
      </c>
      <c r="C4" s="8" t="s">
        <v>6</v>
      </c>
      <c r="D4" s="333" t="s">
        <v>762</v>
      </c>
      <c r="E4" s="333"/>
    </row>
    <row r="5" spans="1:5" ht="32.25" customHeight="1">
      <c r="A5" s="336" t="s">
        <v>748</v>
      </c>
      <c r="B5" s="336"/>
      <c r="C5" s="9" t="s">
        <v>622</v>
      </c>
      <c r="D5" s="337" t="s">
        <v>781</v>
      </c>
      <c r="E5" s="337"/>
    </row>
    <row r="6" spans="1:5" s="1" customFormat="1" ht="46.5" customHeight="1">
      <c r="A6" s="334" t="s">
        <v>0</v>
      </c>
      <c r="B6" s="334"/>
      <c r="C6" s="334"/>
      <c r="D6" s="334"/>
      <c r="E6" s="334"/>
    </row>
    <row r="7" spans="1:5" s="2" customFormat="1" ht="31.5" customHeight="1">
      <c r="A7" s="30" t="s">
        <v>1</v>
      </c>
      <c r="B7" s="11" t="s">
        <v>4</v>
      </c>
      <c r="C7" s="11" t="s">
        <v>20</v>
      </c>
      <c r="D7" s="12" t="s">
        <v>21</v>
      </c>
      <c r="E7" s="12" t="s">
        <v>44</v>
      </c>
    </row>
    <row r="8" spans="1:5" s="206" customFormat="1" ht="27.75" customHeight="1">
      <c r="A8" s="173" t="s">
        <v>763</v>
      </c>
      <c r="B8" s="243">
        <v>30054.37</v>
      </c>
      <c r="C8" s="243">
        <v>29266.03</v>
      </c>
      <c r="D8" s="243">
        <v>31356.38</v>
      </c>
      <c r="E8" s="173">
        <v>31356.38</v>
      </c>
    </row>
    <row r="9" spans="1:5" s="206" customFormat="1" ht="27.75" customHeight="1">
      <c r="A9" s="173" t="s">
        <v>764</v>
      </c>
      <c r="B9" s="243"/>
      <c r="C9" s="243">
        <v>29266.03</v>
      </c>
      <c r="D9" s="243">
        <v>30000</v>
      </c>
      <c r="E9" s="173">
        <v>31356.38</v>
      </c>
    </row>
    <row r="10" spans="1:5" s="206" customFormat="1" ht="27.75" customHeight="1">
      <c r="A10" s="173" t="s">
        <v>765</v>
      </c>
      <c r="B10" s="243">
        <v>104248.61</v>
      </c>
      <c r="C10" s="243">
        <f>25568.19+65940</f>
        <v>91508.19</v>
      </c>
      <c r="D10" s="243">
        <v>80000</v>
      </c>
      <c r="E10" s="173">
        <v>80000</v>
      </c>
    </row>
    <row r="11" spans="1:5" s="206" customFormat="1" ht="27.75" customHeight="1">
      <c r="A11" s="176" t="s">
        <v>766</v>
      </c>
      <c r="B11" s="244"/>
      <c r="C11" s="245">
        <v>14</v>
      </c>
      <c r="D11" s="245">
        <v>14</v>
      </c>
      <c r="E11" s="173">
        <v>14</v>
      </c>
    </row>
    <row r="12" spans="1:5" s="206" customFormat="1" ht="27.75" customHeight="1">
      <c r="A12" s="176" t="s">
        <v>767</v>
      </c>
      <c r="B12" s="244"/>
      <c r="C12" s="245">
        <v>3</v>
      </c>
      <c r="D12" s="245">
        <v>3</v>
      </c>
      <c r="E12" s="173">
        <v>3</v>
      </c>
    </row>
    <row r="13" spans="1:5" s="206" customFormat="1" ht="27.75" customHeight="1">
      <c r="A13" s="176" t="s">
        <v>768</v>
      </c>
      <c r="B13" s="244"/>
      <c r="C13" s="245">
        <v>14</v>
      </c>
      <c r="D13" s="245">
        <v>14</v>
      </c>
      <c r="E13" s="173">
        <v>14</v>
      </c>
    </row>
    <row r="14" spans="1:5" s="206" customFormat="1" ht="27.75" customHeight="1">
      <c r="A14" s="176" t="s">
        <v>769</v>
      </c>
      <c r="B14" s="244"/>
      <c r="C14" s="245">
        <v>611</v>
      </c>
      <c r="D14" s="245">
        <v>582</v>
      </c>
      <c r="E14" s="173">
        <v>582</v>
      </c>
    </row>
    <row r="15" spans="1:5" s="206" customFormat="1" ht="27.75" customHeight="1">
      <c r="A15" s="173" t="s">
        <v>739</v>
      </c>
      <c r="B15" s="246">
        <v>1</v>
      </c>
      <c r="C15" s="246">
        <v>1</v>
      </c>
      <c r="D15" s="246">
        <v>1</v>
      </c>
      <c r="E15" s="246">
        <v>1</v>
      </c>
    </row>
    <row r="16" spans="1:5" s="206" customFormat="1" ht="27.75" customHeight="1">
      <c r="A16" s="173" t="s">
        <v>742</v>
      </c>
      <c r="B16" s="173">
        <v>0</v>
      </c>
      <c r="C16" s="173">
        <v>0</v>
      </c>
      <c r="D16" s="245">
        <v>0</v>
      </c>
      <c r="E16" s="173">
        <v>0</v>
      </c>
    </row>
    <row r="17" spans="1:5" s="206" customFormat="1" ht="27.75" customHeight="1">
      <c r="A17" s="173" t="s">
        <v>770</v>
      </c>
      <c r="B17" s="173">
        <v>0</v>
      </c>
      <c r="C17" s="173">
        <v>0</v>
      </c>
      <c r="D17" s="247">
        <v>1</v>
      </c>
      <c r="E17" s="246">
        <v>1</v>
      </c>
    </row>
    <row r="18" spans="1:5" s="206" customFormat="1" ht="27.75" customHeight="1">
      <c r="A18" s="173" t="s">
        <v>771</v>
      </c>
      <c r="B18" s="173">
        <v>206</v>
      </c>
      <c r="C18" s="173">
        <v>48</v>
      </c>
      <c r="D18" s="245">
        <v>30</v>
      </c>
      <c r="E18" s="173">
        <v>30</v>
      </c>
    </row>
    <row r="19" spans="1:5" s="206" customFormat="1" ht="27.75" customHeight="1">
      <c r="A19" s="173" t="s">
        <v>772</v>
      </c>
      <c r="B19" s="173" t="s">
        <v>773</v>
      </c>
      <c r="C19" s="173" t="s">
        <v>773</v>
      </c>
      <c r="D19" s="173" t="s">
        <v>773</v>
      </c>
      <c r="E19" s="173" t="s">
        <v>774</v>
      </c>
    </row>
    <row r="20" spans="1:5" s="206" customFormat="1" ht="27.75" customHeight="1">
      <c r="A20" s="173" t="s">
        <v>775</v>
      </c>
      <c r="B20" s="173">
        <v>3128</v>
      </c>
      <c r="C20" s="173">
        <v>3128</v>
      </c>
      <c r="D20" s="173">
        <v>3128</v>
      </c>
      <c r="E20" s="173">
        <v>3128</v>
      </c>
    </row>
    <row r="21" spans="1:5" s="206" customFormat="1" ht="27.75" customHeight="1">
      <c r="A21" s="173" t="s">
        <v>776</v>
      </c>
      <c r="B21" s="173">
        <v>3468</v>
      </c>
      <c r="C21" s="173">
        <v>3468</v>
      </c>
      <c r="D21" s="173">
        <v>3468</v>
      </c>
      <c r="E21" s="173">
        <v>3468</v>
      </c>
    </row>
    <row r="22" spans="1:5" s="206" customFormat="1" ht="27.75" customHeight="1">
      <c r="A22" s="173" t="s">
        <v>777</v>
      </c>
      <c r="B22" s="248">
        <v>0.902</v>
      </c>
      <c r="C22" s="248">
        <v>0.902</v>
      </c>
      <c r="D22" s="246">
        <v>0.95</v>
      </c>
      <c r="E22" s="248">
        <v>0.902</v>
      </c>
    </row>
  </sheetData>
  <sheetProtection/>
  <mergeCells count="7">
    <mergeCell ref="A6:E6"/>
    <mergeCell ref="A1:E1"/>
    <mergeCell ref="A2:E2"/>
    <mergeCell ref="B3:E3"/>
    <mergeCell ref="D4:E4"/>
    <mergeCell ref="A5:B5"/>
    <mergeCell ref="D5:E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83</v>
      </c>
      <c r="B3" s="335" t="s">
        <v>84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49</v>
      </c>
      <c r="C4" s="8" t="s">
        <v>6</v>
      </c>
      <c r="D4" s="333" t="s">
        <v>85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ht="48" customHeight="1">
      <c r="A8" s="13" t="s">
        <v>87</v>
      </c>
      <c r="B8" s="45">
        <v>16993</v>
      </c>
      <c r="C8" s="45">
        <v>17180</v>
      </c>
      <c r="D8" s="45">
        <v>17254</v>
      </c>
      <c r="E8" s="254">
        <v>17391</v>
      </c>
      <c r="F8" s="33">
        <v>17457</v>
      </c>
      <c r="G8" s="33">
        <v>17480</v>
      </c>
    </row>
    <row r="9" spans="1:7" ht="48" customHeight="1">
      <c r="A9" s="16" t="s">
        <v>88</v>
      </c>
      <c r="B9" s="15"/>
      <c r="C9" s="15"/>
      <c r="D9" s="46">
        <v>5</v>
      </c>
      <c r="E9" s="255">
        <v>5</v>
      </c>
      <c r="F9" s="47">
        <v>5</v>
      </c>
      <c r="G9" s="47">
        <v>5</v>
      </c>
    </row>
    <row r="10" spans="1:7" ht="59.25" customHeight="1">
      <c r="A10" s="13" t="s">
        <v>89</v>
      </c>
      <c r="B10" s="15"/>
      <c r="C10" s="15"/>
      <c r="D10" s="48">
        <v>0.5556</v>
      </c>
      <c r="E10" s="49">
        <v>0.5556</v>
      </c>
      <c r="F10" s="49">
        <v>0.5556</v>
      </c>
      <c r="G10" s="49">
        <v>0.5556</v>
      </c>
    </row>
    <row r="11" spans="1:7" ht="42.75" customHeight="1">
      <c r="A11" s="18" t="s">
        <v>90</v>
      </c>
      <c r="B11" s="20" t="s">
        <v>29</v>
      </c>
      <c r="C11" s="20" t="s">
        <v>29</v>
      </c>
      <c r="D11" s="20" t="s">
        <v>29</v>
      </c>
      <c r="E11" s="19" t="s">
        <v>91</v>
      </c>
      <c r="F11" s="19" t="s">
        <v>92</v>
      </c>
      <c r="G11" s="19" t="s">
        <v>92</v>
      </c>
    </row>
    <row r="12" spans="1:7" ht="50.25" customHeight="1">
      <c r="A12" s="18" t="s">
        <v>93</v>
      </c>
      <c r="B12" s="20"/>
      <c r="C12" s="20"/>
      <c r="D12" s="20"/>
      <c r="E12" s="19" t="s">
        <v>94</v>
      </c>
      <c r="F12" s="19" t="s">
        <v>95</v>
      </c>
      <c r="G12" s="19" t="s">
        <v>95</v>
      </c>
    </row>
    <row r="13" spans="1:7" ht="31.5" customHeight="1">
      <c r="A13" s="18" t="s">
        <v>96</v>
      </c>
      <c r="B13" s="20">
        <v>990</v>
      </c>
      <c r="C13" s="20">
        <v>854</v>
      </c>
      <c r="D13" s="20">
        <v>814</v>
      </c>
      <c r="E13" s="19">
        <v>884</v>
      </c>
      <c r="F13" s="19">
        <v>900</v>
      </c>
      <c r="G13" s="19">
        <v>923</v>
      </c>
    </row>
    <row r="14" spans="1:7" ht="65.25" customHeight="1">
      <c r="A14" s="18" t="s">
        <v>97</v>
      </c>
      <c r="B14" s="20" t="s">
        <v>29</v>
      </c>
      <c r="C14" s="20" t="s">
        <v>29</v>
      </c>
      <c r="D14" s="20" t="s">
        <v>98</v>
      </c>
      <c r="E14" s="19" t="s">
        <v>99</v>
      </c>
      <c r="F14" s="19" t="s">
        <v>100</v>
      </c>
      <c r="G14" s="19" t="s">
        <v>100</v>
      </c>
    </row>
    <row r="15" spans="1:7" ht="46.5" customHeight="1">
      <c r="A15" s="18" t="s">
        <v>101</v>
      </c>
      <c r="B15" s="20">
        <v>2716</v>
      </c>
      <c r="C15" s="20">
        <v>1786</v>
      </c>
      <c r="D15" s="20">
        <v>1992</v>
      </c>
      <c r="E15" s="19">
        <v>2206</v>
      </c>
      <c r="F15" s="19">
        <v>2500</v>
      </c>
      <c r="G15" s="19">
        <v>3013</v>
      </c>
    </row>
    <row r="16" spans="1:7" ht="31.5" customHeight="1">
      <c r="A16" s="18" t="s">
        <v>102</v>
      </c>
      <c r="B16" s="20"/>
      <c r="C16" s="20"/>
      <c r="D16" s="20" t="s">
        <v>103</v>
      </c>
      <c r="E16" s="19" t="s">
        <v>103</v>
      </c>
      <c r="F16" s="19" t="s">
        <v>104</v>
      </c>
      <c r="G16" s="19" t="s">
        <v>104</v>
      </c>
    </row>
    <row r="17" spans="1:7" ht="31.5" customHeight="1">
      <c r="A17" s="18" t="s">
        <v>105</v>
      </c>
      <c r="B17" s="20">
        <v>453</v>
      </c>
      <c r="C17" s="20">
        <v>479</v>
      </c>
      <c r="D17" s="20">
        <v>481</v>
      </c>
      <c r="E17" s="19">
        <v>400</v>
      </c>
      <c r="F17" s="19">
        <v>370</v>
      </c>
      <c r="G17" s="19">
        <v>458</v>
      </c>
    </row>
    <row r="18" spans="1:7" ht="31.5" customHeight="1">
      <c r="A18" s="18" t="s">
        <v>106</v>
      </c>
      <c r="B18" s="20">
        <v>318</v>
      </c>
      <c r="C18" s="20">
        <v>480</v>
      </c>
      <c r="D18" s="20">
        <v>254</v>
      </c>
      <c r="E18" s="19">
        <v>341</v>
      </c>
      <c r="F18" s="19">
        <v>320</v>
      </c>
      <c r="G18" s="19">
        <v>342</v>
      </c>
    </row>
    <row r="19" spans="1:7" ht="40.5" customHeight="1">
      <c r="A19" s="18" t="s">
        <v>107</v>
      </c>
      <c r="B19" s="20" t="s">
        <v>29</v>
      </c>
      <c r="C19" s="20" t="s">
        <v>29</v>
      </c>
      <c r="D19" s="20" t="s">
        <v>108</v>
      </c>
      <c r="E19" s="19" t="s">
        <v>109</v>
      </c>
      <c r="F19" s="19" t="s">
        <v>110</v>
      </c>
      <c r="G19" s="19" t="s">
        <v>110</v>
      </c>
    </row>
    <row r="20" spans="1:7" ht="31.5" customHeight="1">
      <c r="A20" s="18" t="s">
        <v>111</v>
      </c>
      <c r="B20" s="32">
        <v>13662</v>
      </c>
      <c r="C20" s="32">
        <v>13815</v>
      </c>
      <c r="D20" s="32">
        <v>13837</v>
      </c>
      <c r="E20" s="33">
        <v>13930</v>
      </c>
      <c r="F20" s="33">
        <v>13900</v>
      </c>
      <c r="G20" s="33">
        <v>13938</v>
      </c>
    </row>
    <row r="21" spans="1:7" ht="31.5" customHeight="1">
      <c r="A21" s="18" t="s">
        <v>112</v>
      </c>
      <c r="B21" s="27">
        <f>(86*100)*4/B20</f>
        <v>2.5179329527155616</v>
      </c>
      <c r="C21" s="27">
        <f>(83*100)*4/C20</f>
        <v>2.4031849439015565</v>
      </c>
      <c r="D21" s="27">
        <f>(87*100)*4/D20</f>
        <v>2.5149960251499603</v>
      </c>
      <c r="E21" s="27">
        <f>(84*100)*4/E20</f>
        <v>2.4120603015075375</v>
      </c>
      <c r="F21" s="27">
        <f>(84*100)*4/F20</f>
        <v>2.41726618705036</v>
      </c>
      <c r="G21" s="27">
        <v>2.42</v>
      </c>
    </row>
    <row r="22" spans="1:7" ht="48" customHeight="1">
      <c r="A22" s="18" t="s">
        <v>113</v>
      </c>
      <c r="B22" s="20" t="s">
        <v>29</v>
      </c>
      <c r="C22" s="20" t="s">
        <v>29</v>
      </c>
      <c r="D22" s="20" t="s">
        <v>29</v>
      </c>
      <c r="E22" s="19">
        <v>640</v>
      </c>
      <c r="F22" s="19">
        <v>700</v>
      </c>
      <c r="G22" s="19">
        <v>700</v>
      </c>
    </row>
    <row r="23" spans="1:7" ht="48.75" customHeight="1">
      <c r="A23" s="18" t="s">
        <v>114</v>
      </c>
      <c r="B23" s="20" t="s">
        <v>29</v>
      </c>
      <c r="C23" s="20" t="s">
        <v>29</v>
      </c>
      <c r="D23" s="20" t="s">
        <v>29</v>
      </c>
      <c r="E23" s="19" t="s">
        <v>115</v>
      </c>
      <c r="F23" s="28">
        <v>0.7</v>
      </c>
      <c r="G23" s="28">
        <v>0.7</v>
      </c>
    </row>
    <row r="24" spans="1:7" ht="48.75" customHeight="1">
      <c r="A24" s="18" t="s">
        <v>79</v>
      </c>
      <c r="B24" s="20"/>
      <c r="C24" s="20"/>
      <c r="D24" s="20"/>
      <c r="E24" s="19"/>
      <c r="F24" s="19"/>
      <c r="G24" s="29"/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116</v>
      </c>
      <c r="B3" s="335" t="s">
        <v>117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118</v>
      </c>
      <c r="C4" s="8" t="s">
        <v>6</v>
      </c>
      <c r="D4" s="333" t="s">
        <v>119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21</v>
      </c>
      <c r="G7" s="12" t="s">
        <v>44</v>
      </c>
    </row>
    <row r="8" spans="1:7" ht="48.75" customHeight="1">
      <c r="A8" s="18" t="s">
        <v>120</v>
      </c>
      <c r="B8" s="20">
        <v>310</v>
      </c>
      <c r="C8" s="20">
        <v>354</v>
      </c>
      <c r="D8" s="20">
        <v>316</v>
      </c>
      <c r="E8" s="19">
        <v>322</v>
      </c>
      <c r="F8" s="19">
        <v>260</v>
      </c>
      <c r="G8" s="19">
        <v>279</v>
      </c>
    </row>
    <row r="9" spans="1:7" ht="48.75" customHeight="1">
      <c r="A9" s="18" t="s">
        <v>121</v>
      </c>
      <c r="B9" s="20">
        <v>1101</v>
      </c>
      <c r="C9" s="20">
        <v>1094</v>
      </c>
      <c r="D9" s="20">
        <v>962</v>
      </c>
      <c r="E9" s="19">
        <v>905</v>
      </c>
      <c r="F9" s="19">
        <v>750</v>
      </c>
      <c r="G9" s="19">
        <v>779</v>
      </c>
    </row>
    <row r="10" spans="1:7" ht="48.75" customHeight="1">
      <c r="A10" s="18" t="s">
        <v>122</v>
      </c>
      <c r="B10" s="20">
        <v>5</v>
      </c>
      <c r="C10" s="20">
        <v>5</v>
      </c>
      <c r="D10" s="20">
        <v>3</v>
      </c>
      <c r="E10" s="19">
        <v>2</v>
      </c>
      <c r="F10" s="19">
        <v>2</v>
      </c>
      <c r="G10" s="19">
        <v>2</v>
      </c>
    </row>
    <row r="11" spans="1:7" ht="126">
      <c r="A11" s="18" t="s">
        <v>123</v>
      </c>
      <c r="B11" s="20">
        <v>5</v>
      </c>
      <c r="C11" s="20">
        <v>5</v>
      </c>
      <c r="D11" s="20">
        <v>5</v>
      </c>
      <c r="E11" s="19">
        <v>3</v>
      </c>
      <c r="F11" s="21" t="s">
        <v>124</v>
      </c>
      <c r="G11" s="21" t="s">
        <v>125</v>
      </c>
    </row>
    <row r="12" spans="1:7" ht="63">
      <c r="A12" s="18" t="s">
        <v>126</v>
      </c>
      <c r="B12" s="20" t="s">
        <v>29</v>
      </c>
      <c r="C12" s="20" t="s">
        <v>29</v>
      </c>
      <c r="D12" s="20">
        <v>3</v>
      </c>
      <c r="E12" s="19">
        <v>1</v>
      </c>
      <c r="F12" s="21" t="s">
        <v>127</v>
      </c>
      <c r="G12" s="21" t="s">
        <v>127</v>
      </c>
    </row>
    <row r="13" spans="1:7" ht="48.75" customHeight="1">
      <c r="A13" s="18" t="s">
        <v>128</v>
      </c>
      <c r="B13" s="20"/>
      <c r="C13" s="20"/>
      <c r="D13" s="20"/>
      <c r="E13" s="19">
        <v>50</v>
      </c>
      <c r="F13" s="19">
        <v>90</v>
      </c>
      <c r="G13" s="19">
        <v>90</v>
      </c>
    </row>
    <row r="14" spans="1:7" ht="105">
      <c r="A14" s="18" t="s">
        <v>129</v>
      </c>
      <c r="B14" s="21"/>
      <c r="C14" s="21"/>
      <c r="D14" s="21" t="s">
        <v>130</v>
      </c>
      <c r="E14" s="21" t="s">
        <v>130</v>
      </c>
      <c r="F14" s="21" t="s">
        <v>131</v>
      </c>
      <c r="G14" s="21" t="s">
        <v>131</v>
      </c>
    </row>
    <row r="15" spans="1:7" ht="48.75" customHeight="1">
      <c r="A15" s="18" t="s">
        <v>132</v>
      </c>
      <c r="B15" s="20">
        <v>80</v>
      </c>
      <c r="C15" s="20">
        <v>158</v>
      </c>
      <c r="D15" s="20">
        <v>83</v>
      </c>
      <c r="E15" s="19">
        <v>57</v>
      </c>
      <c r="F15" s="19">
        <v>30</v>
      </c>
      <c r="G15" s="19">
        <v>24</v>
      </c>
    </row>
    <row r="16" spans="1:7" ht="48.75" customHeight="1">
      <c r="A16" s="18" t="s">
        <v>133</v>
      </c>
      <c r="B16" s="20" t="s">
        <v>134</v>
      </c>
      <c r="C16" s="20" t="s">
        <v>134</v>
      </c>
      <c r="D16" s="20" t="s">
        <v>135</v>
      </c>
      <c r="E16" s="19" t="s">
        <v>135</v>
      </c>
      <c r="F16" s="19" t="s">
        <v>136</v>
      </c>
      <c r="G16" s="19" t="s">
        <v>137</v>
      </c>
    </row>
    <row r="17" spans="1:7" ht="48.75" customHeight="1">
      <c r="A17" s="18" t="s">
        <v>138</v>
      </c>
      <c r="B17" s="20" t="s">
        <v>29</v>
      </c>
      <c r="C17" s="20" t="s">
        <v>29</v>
      </c>
      <c r="D17" s="20" t="s">
        <v>29</v>
      </c>
      <c r="E17" s="19">
        <v>40</v>
      </c>
      <c r="F17" s="19" t="s">
        <v>139</v>
      </c>
      <c r="G17" s="19">
        <v>14</v>
      </c>
    </row>
    <row r="18" spans="1:7" ht="48.75" customHeight="1">
      <c r="A18" s="18" t="s">
        <v>140</v>
      </c>
      <c r="B18" s="20" t="s">
        <v>29</v>
      </c>
      <c r="C18" s="20" t="s">
        <v>29</v>
      </c>
      <c r="D18" s="20" t="s">
        <v>29</v>
      </c>
      <c r="E18" s="19">
        <v>17</v>
      </c>
      <c r="F18" s="19">
        <v>15</v>
      </c>
      <c r="G18" s="19">
        <v>10</v>
      </c>
    </row>
    <row r="19" spans="1:7" ht="48.75" customHeight="1">
      <c r="A19" s="18" t="s">
        <v>141</v>
      </c>
      <c r="B19" s="20" t="s">
        <v>29</v>
      </c>
      <c r="C19" s="20" t="s">
        <v>29</v>
      </c>
      <c r="D19" s="44">
        <f>28*100/D15/100</f>
        <v>0.3373493975903614</v>
      </c>
      <c r="E19" s="256">
        <f>25*100/57/100</f>
        <v>0.4385964912280702</v>
      </c>
      <c r="F19" s="256">
        <v>0.8</v>
      </c>
      <c r="G19" s="256">
        <v>0.83</v>
      </c>
    </row>
    <row r="20" spans="1:7" ht="105">
      <c r="A20" s="18" t="s">
        <v>142</v>
      </c>
      <c r="B20" s="20" t="s">
        <v>29</v>
      </c>
      <c r="C20" s="20" t="s">
        <v>29</v>
      </c>
      <c r="D20" s="44">
        <v>0.15</v>
      </c>
      <c r="E20" s="44">
        <v>0.25</v>
      </c>
      <c r="F20" s="44">
        <v>0.35</v>
      </c>
      <c r="G20" s="44">
        <v>0.6</v>
      </c>
    </row>
    <row r="21" spans="1:7" ht="105">
      <c r="A21" s="18" t="s">
        <v>143</v>
      </c>
      <c r="B21" s="21"/>
      <c r="C21" s="21"/>
      <c r="D21" s="21"/>
      <c r="E21" s="21"/>
      <c r="F21" s="21" t="s">
        <v>144</v>
      </c>
      <c r="G21" s="21" t="s">
        <v>144</v>
      </c>
    </row>
    <row r="22" spans="1:7" ht="48.75" customHeight="1">
      <c r="A22" s="18" t="s">
        <v>145</v>
      </c>
      <c r="B22" s="20" t="s">
        <v>29</v>
      </c>
      <c r="C22" s="20" t="s">
        <v>29</v>
      </c>
      <c r="D22" s="20" t="s">
        <v>30</v>
      </c>
      <c r="E22" s="19">
        <v>7804</v>
      </c>
      <c r="F22" s="19">
        <v>9000</v>
      </c>
      <c r="G22" s="19">
        <v>9322</v>
      </c>
    </row>
    <row r="23" spans="1:7" ht="48.75" customHeight="1">
      <c r="A23" s="18" t="s">
        <v>28</v>
      </c>
      <c r="B23" s="20"/>
      <c r="C23" s="20"/>
      <c r="D23" s="20"/>
      <c r="E23" s="19"/>
      <c r="F23" s="19"/>
      <c r="G23" s="29"/>
    </row>
  </sheetData>
  <sheetProtection/>
  <mergeCells count="7">
    <mergeCell ref="A1:G1"/>
    <mergeCell ref="A2:G2"/>
    <mergeCell ref="A6:G6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146</v>
      </c>
      <c r="B3" s="335" t="s">
        <v>147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148</v>
      </c>
      <c r="C4" s="8" t="s">
        <v>6</v>
      </c>
      <c r="D4" s="333" t="s">
        <v>149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150</v>
      </c>
      <c r="G7" s="12" t="s">
        <v>44</v>
      </c>
    </row>
    <row r="8" spans="1:7" ht="45" customHeight="1">
      <c r="A8" s="13" t="s">
        <v>151</v>
      </c>
      <c r="B8" s="14">
        <v>1740</v>
      </c>
      <c r="C8" s="14">
        <v>1558</v>
      </c>
      <c r="D8" s="35">
        <v>1387</v>
      </c>
      <c r="E8" s="35">
        <v>1277</v>
      </c>
      <c r="F8" s="39">
        <v>1350</v>
      </c>
      <c r="G8" s="39">
        <v>1352</v>
      </c>
    </row>
    <row r="9" spans="1:7" ht="45" customHeight="1">
      <c r="A9" s="18" t="s">
        <v>152</v>
      </c>
      <c r="B9" s="17">
        <v>1978</v>
      </c>
      <c r="C9" s="17">
        <v>2010</v>
      </c>
      <c r="D9" s="17">
        <v>1431</v>
      </c>
      <c r="E9" s="17">
        <v>1793</v>
      </c>
      <c r="F9" s="17">
        <v>1750</v>
      </c>
      <c r="G9" s="39">
        <v>1783</v>
      </c>
    </row>
    <row r="10" spans="1:7" ht="45" customHeight="1">
      <c r="A10" s="18" t="s">
        <v>153</v>
      </c>
      <c r="B10" s="17">
        <v>108</v>
      </c>
      <c r="C10" s="17">
        <v>98</v>
      </c>
      <c r="D10" s="17">
        <v>89</v>
      </c>
      <c r="E10" s="17">
        <v>90</v>
      </c>
      <c r="F10" s="17">
        <v>91</v>
      </c>
      <c r="G10" s="39">
        <v>91</v>
      </c>
    </row>
    <row r="11" spans="1:7" ht="45" customHeight="1">
      <c r="A11" s="36" t="s">
        <v>154</v>
      </c>
      <c r="B11" s="40">
        <f>3.6*100/B10</f>
        <v>3.3333333333333335</v>
      </c>
      <c r="C11" s="40">
        <f>3.25*100/C10</f>
        <v>3.316326530612245</v>
      </c>
      <c r="D11" s="40">
        <f>2.85*100/D10</f>
        <v>3.202247191011236</v>
      </c>
      <c r="E11" s="257">
        <f>2.75*100/E10</f>
        <v>3.0555555555555554</v>
      </c>
      <c r="F11" s="40">
        <f>2.7*100/F10</f>
        <v>2.967032967032967</v>
      </c>
      <c r="G11" s="40">
        <f>2.7*100/G10</f>
        <v>2.967032967032967</v>
      </c>
    </row>
    <row r="12" spans="1:7" ht="45" customHeight="1">
      <c r="A12" s="18" t="s">
        <v>155</v>
      </c>
      <c r="B12" s="40">
        <f>16993/B10</f>
        <v>157.34259259259258</v>
      </c>
      <c r="C12" s="40">
        <f>17180/C10</f>
        <v>175.30612244897958</v>
      </c>
      <c r="D12" s="40">
        <f>17254/D10</f>
        <v>193.86516853932585</v>
      </c>
      <c r="E12" s="40">
        <f>17391/E10</f>
        <v>193.23333333333332</v>
      </c>
      <c r="F12" s="40">
        <f>17457/F10</f>
        <v>191.83516483516485</v>
      </c>
      <c r="G12" s="40">
        <f>17457/G10</f>
        <v>191.83516483516485</v>
      </c>
    </row>
    <row r="13" spans="1:7" ht="84">
      <c r="A13" s="36" t="s">
        <v>156</v>
      </c>
      <c r="B13" s="40">
        <v>156</v>
      </c>
      <c r="C13" s="40">
        <v>156</v>
      </c>
      <c r="D13" s="40">
        <v>156</v>
      </c>
      <c r="E13" s="40">
        <v>122</v>
      </c>
      <c r="F13" s="40">
        <v>122</v>
      </c>
      <c r="G13" s="40">
        <v>122</v>
      </c>
    </row>
    <row r="14" spans="1:7" ht="45" customHeight="1">
      <c r="A14" s="18" t="s">
        <v>157</v>
      </c>
      <c r="B14" s="17">
        <v>248</v>
      </c>
      <c r="C14" s="17">
        <v>175</v>
      </c>
      <c r="D14" s="17">
        <v>176</v>
      </c>
      <c r="E14" s="17">
        <v>176</v>
      </c>
      <c r="F14" s="17">
        <v>150</v>
      </c>
      <c r="G14" s="17">
        <v>156</v>
      </c>
    </row>
    <row r="15" spans="1:7" ht="45" customHeight="1">
      <c r="A15" s="18" t="s">
        <v>158</v>
      </c>
      <c r="B15" s="17">
        <v>40</v>
      </c>
      <c r="C15" s="17">
        <v>35</v>
      </c>
      <c r="D15" s="17">
        <v>47</v>
      </c>
      <c r="E15" s="17">
        <v>40</v>
      </c>
      <c r="F15" s="17">
        <v>35</v>
      </c>
      <c r="G15" s="17">
        <v>35</v>
      </c>
    </row>
    <row r="16" spans="1:7" ht="45" customHeight="1">
      <c r="A16" s="18" t="s">
        <v>159</v>
      </c>
      <c r="B16" s="17">
        <v>25</v>
      </c>
      <c r="C16" s="17">
        <v>25</v>
      </c>
      <c r="D16" s="17">
        <v>20</v>
      </c>
      <c r="E16" s="17">
        <v>15</v>
      </c>
      <c r="F16" s="17">
        <v>10</v>
      </c>
      <c r="G16" s="17">
        <v>10</v>
      </c>
    </row>
    <row r="17" spans="1:7" ht="45" customHeight="1">
      <c r="A17" s="18" t="s">
        <v>160</v>
      </c>
      <c r="B17" s="17">
        <v>17</v>
      </c>
      <c r="C17" s="17">
        <v>4</v>
      </c>
      <c r="D17" s="17">
        <v>3</v>
      </c>
      <c r="E17" s="17">
        <v>6</v>
      </c>
      <c r="F17" s="17">
        <v>5</v>
      </c>
      <c r="G17" s="17">
        <v>6</v>
      </c>
    </row>
    <row r="18" spans="1:7" ht="45" customHeight="1">
      <c r="A18" s="18" t="s">
        <v>161</v>
      </c>
      <c r="B18" s="38">
        <v>166</v>
      </c>
      <c r="C18" s="20">
        <v>15</v>
      </c>
      <c r="D18" s="20">
        <v>4</v>
      </c>
      <c r="E18" s="38">
        <v>213</v>
      </c>
      <c r="F18" s="38">
        <v>6</v>
      </c>
      <c r="G18" s="38">
        <v>7</v>
      </c>
    </row>
    <row r="19" spans="1:7" ht="114" customHeight="1">
      <c r="A19" s="18" t="s">
        <v>162</v>
      </c>
      <c r="B19" s="38" t="s">
        <v>163</v>
      </c>
      <c r="C19" s="41" t="s">
        <v>164</v>
      </c>
      <c r="D19" s="41" t="s">
        <v>165</v>
      </c>
      <c r="E19" s="38" t="s">
        <v>166</v>
      </c>
      <c r="F19" s="38" t="s">
        <v>166</v>
      </c>
      <c r="G19" s="38" t="s">
        <v>166</v>
      </c>
    </row>
    <row r="20" spans="1:7" ht="45" customHeight="1">
      <c r="A20" s="18" t="s">
        <v>167</v>
      </c>
      <c r="B20" s="38" t="s">
        <v>168</v>
      </c>
      <c r="C20" s="42" t="s">
        <v>169</v>
      </c>
      <c r="D20" s="42" t="s">
        <v>170</v>
      </c>
      <c r="E20" s="38" t="s">
        <v>171</v>
      </c>
      <c r="F20" s="43" t="s">
        <v>172</v>
      </c>
      <c r="G20" s="43" t="s">
        <v>172</v>
      </c>
    </row>
    <row r="21" spans="1:7" ht="63">
      <c r="A21" s="18" t="s">
        <v>173</v>
      </c>
      <c r="B21" s="20">
        <v>100</v>
      </c>
      <c r="C21" s="20">
        <v>100</v>
      </c>
      <c r="D21" s="20">
        <v>100</v>
      </c>
      <c r="E21" s="20">
        <v>100</v>
      </c>
      <c r="F21" s="20">
        <v>100</v>
      </c>
      <c r="G21" s="20">
        <v>100</v>
      </c>
    </row>
    <row r="22" spans="1:7" ht="48.75" customHeight="1">
      <c r="A22" s="18" t="s">
        <v>174</v>
      </c>
      <c r="B22" s="20" t="s">
        <v>175</v>
      </c>
      <c r="C22" s="20" t="s">
        <v>175</v>
      </c>
      <c r="D22" s="20" t="s">
        <v>29</v>
      </c>
      <c r="E22" s="27">
        <f>6243.77*100/8332.95</f>
        <v>74.9286867195891</v>
      </c>
      <c r="F22" s="20">
        <v>90</v>
      </c>
      <c r="G22" s="27">
        <f>10116.74*100/10200</f>
        <v>99.18372549019608</v>
      </c>
    </row>
    <row r="23" spans="1:7" ht="45" customHeight="1">
      <c r="A23" s="18" t="s">
        <v>176</v>
      </c>
      <c r="B23" s="27">
        <f>55*100/B10</f>
        <v>50.925925925925924</v>
      </c>
      <c r="C23" s="27">
        <f>64*100/C10</f>
        <v>65.3061224489796</v>
      </c>
      <c r="D23" s="27">
        <f>57*100/D10</f>
        <v>64.04494382022472</v>
      </c>
      <c r="E23" s="27">
        <f>62*100/E10</f>
        <v>68.88888888888889</v>
      </c>
      <c r="F23" s="27">
        <v>45</v>
      </c>
      <c r="G23" s="27">
        <v>46.15</v>
      </c>
    </row>
    <row r="24" spans="1:7" ht="45" customHeight="1">
      <c r="A24" s="18" t="s">
        <v>177</v>
      </c>
      <c r="B24" s="20">
        <v>108</v>
      </c>
      <c r="C24" s="20">
        <v>105</v>
      </c>
      <c r="D24" s="20">
        <v>194</v>
      </c>
      <c r="E24" s="20">
        <v>136</v>
      </c>
      <c r="F24" s="20">
        <v>100</v>
      </c>
      <c r="G24" s="20">
        <v>112</v>
      </c>
    </row>
    <row r="25" spans="1:7" ht="45" customHeight="1">
      <c r="A25" s="36" t="s">
        <v>178</v>
      </c>
      <c r="B25" s="20" t="s">
        <v>175</v>
      </c>
      <c r="C25" s="20" t="s">
        <v>175</v>
      </c>
      <c r="D25" s="20">
        <v>18.03</v>
      </c>
      <c r="E25" s="20">
        <v>18.34</v>
      </c>
      <c r="F25" s="20">
        <v>18.5</v>
      </c>
      <c r="G25" s="20">
        <v>18.82</v>
      </c>
    </row>
    <row r="26" spans="1:7" ht="45" customHeight="1">
      <c r="A26" s="18" t="s">
        <v>179</v>
      </c>
      <c r="B26" s="39">
        <f>39</f>
        <v>39</v>
      </c>
      <c r="C26" s="17">
        <f>47</f>
        <v>47</v>
      </c>
      <c r="D26" s="39">
        <f>56</f>
        <v>56</v>
      </c>
      <c r="E26" s="39">
        <v>40</v>
      </c>
      <c r="F26" s="39">
        <v>26</v>
      </c>
      <c r="G26" s="39">
        <v>26</v>
      </c>
    </row>
    <row r="27" spans="1:7" ht="45" customHeight="1">
      <c r="A27" s="18" t="s">
        <v>180</v>
      </c>
      <c r="B27" s="40">
        <f>2100/39</f>
        <v>53.84615384615385</v>
      </c>
      <c r="C27" s="40">
        <f>2400/47</f>
        <v>51.06382978723404</v>
      </c>
      <c r="D27" s="40">
        <f>3700/56</f>
        <v>66.07142857142857</v>
      </c>
      <c r="E27" s="40">
        <v>87.5</v>
      </c>
      <c r="F27" s="40">
        <v>90</v>
      </c>
      <c r="G27" s="40">
        <v>90</v>
      </c>
    </row>
    <row r="28" spans="1:7" ht="45" customHeight="1">
      <c r="A28" s="18" t="s">
        <v>181</v>
      </c>
      <c r="B28" s="17">
        <f>(79+39+5+28+49)</f>
        <v>200</v>
      </c>
      <c r="C28" s="39">
        <f>(19+10+53+19+32)</f>
        <v>133</v>
      </c>
      <c r="D28" s="17">
        <f>67+37+45+21+32</f>
        <v>202</v>
      </c>
      <c r="E28" s="17">
        <v>170</v>
      </c>
      <c r="F28" s="17">
        <v>198</v>
      </c>
      <c r="G28" s="17">
        <v>198</v>
      </c>
    </row>
    <row r="29" spans="1:7" ht="45" customHeight="1">
      <c r="A29" s="36" t="s">
        <v>182</v>
      </c>
      <c r="B29" s="17" t="s">
        <v>175</v>
      </c>
      <c r="C29" s="39" t="s">
        <v>175</v>
      </c>
      <c r="D29" s="17" t="s">
        <v>29</v>
      </c>
      <c r="E29" s="17" t="s">
        <v>29</v>
      </c>
      <c r="F29" s="17">
        <v>6.52</v>
      </c>
      <c r="G29" s="17">
        <v>6.52</v>
      </c>
    </row>
    <row r="30" spans="1:7" ht="45" customHeight="1">
      <c r="A30" s="36" t="s">
        <v>183</v>
      </c>
      <c r="B30" s="17" t="s">
        <v>175</v>
      </c>
      <c r="C30" s="17" t="s">
        <v>175</v>
      </c>
      <c r="D30" s="17" t="s">
        <v>175</v>
      </c>
      <c r="E30" s="17" t="s">
        <v>175</v>
      </c>
      <c r="F30" s="17">
        <v>6.79</v>
      </c>
      <c r="G30" s="17">
        <v>6.79</v>
      </c>
    </row>
    <row r="31" spans="1:7" ht="45" customHeight="1">
      <c r="A31" s="18" t="s">
        <v>28</v>
      </c>
      <c r="B31" s="17"/>
      <c r="C31" s="17"/>
      <c r="D31" s="17"/>
      <c r="E31" s="17"/>
      <c r="F31" s="17"/>
      <c r="G31" s="258"/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3.003906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184</v>
      </c>
      <c r="B3" s="335" t="s">
        <v>185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186</v>
      </c>
      <c r="C4" s="8" t="s">
        <v>6</v>
      </c>
      <c r="D4" s="333" t="s">
        <v>187</v>
      </c>
      <c r="E4" s="333"/>
      <c r="F4" s="333"/>
      <c r="G4" s="333"/>
    </row>
    <row r="5" spans="1:7" ht="32.25" customHeight="1">
      <c r="A5" s="9" t="s">
        <v>7</v>
      </c>
      <c r="B5" s="10" t="s">
        <v>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150</v>
      </c>
      <c r="G7" s="12" t="s">
        <v>86</v>
      </c>
    </row>
    <row r="8" spans="1:7" ht="42">
      <c r="A8" s="13" t="s">
        <v>89</v>
      </c>
      <c r="B8" s="14"/>
      <c r="C8" s="14"/>
      <c r="D8" s="26">
        <v>0.5556</v>
      </c>
      <c r="E8" s="26">
        <v>0.5556</v>
      </c>
      <c r="F8" s="26">
        <v>0.5556</v>
      </c>
      <c r="G8" s="26">
        <v>0.5556</v>
      </c>
    </row>
    <row r="9" spans="1:7" ht="41.25" customHeight="1">
      <c r="A9" s="18" t="s">
        <v>188</v>
      </c>
      <c r="B9" s="17">
        <v>11237</v>
      </c>
      <c r="C9" s="17">
        <v>9824</v>
      </c>
      <c r="D9" s="17">
        <v>9875</v>
      </c>
      <c r="E9" s="17">
        <v>10803</v>
      </c>
      <c r="F9" s="24">
        <v>9000</v>
      </c>
      <c r="G9" s="24">
        <v>9015</v>
      </c>
    </row>
    <row r="10" spans="1:7" ht="41.25" customHeight="1">
      <c r="A10" s="18" t="s">
        <v>189</v>
      </c>
      <c r="B10" s="17">
        <v>21576</v>
      </c>
      <c r="C10" s="17">
        <v>20462</v>
      </c>
      <c r="D10" s="17">
        <v>19949</v>
      </c>
      <c r="E10" s="17">
        <v>18290</v>
      </c>
      <c r="F10" s="24">
        <v>17000</v>
      </c>
      <c r="G10" s="24">
        <v>17567</v>
      </c>
    </row>
    <row r="11" spans="1:7" ht="126">
      <c r="A11" s="18" t="s">
        <v>190</v>
      </c>
      <c r="B11" s="20">
        <v>10</v>
      </c>
      <c r="C11" s="20">
        <v>8</v>
      </c>
      <c r="D11" s="20">
        <v>5</v>
      </c>
      <c r="E11" s="18" t="s">
        <v>191</v>
      </c>
      <c r="F11" s="18" t="s">
        <v>192</v>
      </c>
      <c r="G11" s="18" t="s">
        <v>193</v>
      </c>
    </row>
    <row r="12" spans="1:7" ht="126">
      <c r="A12" s="18" t="s">
        <v>194</v>
      </c>
      <c r="B12" s="20">
        <v>10</v>
      </c>
      <c r="C12" s="20">
        <v>8</v>
      </c>
      <c r="D12" s="20">
        <v>5</v>
      </c>
      <c r="E12" s="18" t="s">
        <v>191</v>
      </c>
      <c r="F12" s="18" t="s">
        <v>192</v>
      </c>
      <c r="G12" s="20" t="s">
        <v>195</v>
      </c>
    </row>
    <row r="13" spans="1:7" ht="30" customHeight="1">
      <c r="A13" s="18" t="s">
        <v>196</v>
      </c>
      <c r="B13" s="17">
        <v>0</v>
      </c>
      <c r="C13" s="17">
        <v>0</v>
      </c>
      <c r="D13" s="17">
        <v>0</v>
      </c>
      <c r="E13" s="259">
        <v>0.9</v>
      </c>
      <c r="F13" s="59">
        <v>0.96</v>
      </c>
      <c r="G13" s="24">
        <v>96.68</v>
      </c>
    </row>
    <row r="14" spans="1:7" ht="42">
      <c r="A14" s="18" t="s">
        <v>197</v>
      </c>
      <c r="B14" s="17"/>
      <c r="C14" s="17"/>
      <c r="D14" s="17">
        <v>0.2</v>
      </c>
      <c r="E14" s="17">
        <v>0.2</v>
      </c>
      <c r="F14" s="17">
        <v>0.1</v>
      </c>
      <c r="G14" s="17">
        <v>0.1</v>
      </c>
    </row>
    <row r="15" spans="1:7" ht="36" customHeight="1">
      <c r="A15" s="18" t="s">
        <v>198</v>
      </c>
      <c r="B15" s="20" t="s">
        <v>29</v>
      </c>
      <c r="C15" s="17">
        <v>845</v>
      </c>
      <c r="D15" s="17">
        <v>1228</v>
      </c>
      <c r="E15" s="17">
        <v>529</v>
      </c>
      <c r="F15" s="24">
        <v>540</v>
      </c>
      <c r="G15" s="24">
        <v>562</v>
      </c>
    </row>
    <row r="16" spans="1:7" ht="42">
      <c r="A16" s="18" t="s">
        <v>199</v>
      </c>
      <c r="B16" s="17">
        <v>5</v>
      </c>
      <c r="C16" s="17">
        <v>5</v>
      </c>
      <c r="D16" s="20">
        <v>4</v>
      </c>
      <c r="E16" s="20">
        <v>1</v>
      </c>
      <c r="F16" s="20">
        <v>1</v>
      </c>
      <c r="G16" s="20">
        <v>1</v>
      </c>
    </row>
    <row r="17" spans="1:7" ht="39" customHeight="1">
      <c r="A17" s="18" t="s">
        <v>200</v>
      </c>
      <c r="B17" s="20">
        <v>24129.6</v>
      </c>
      <c r="C17" s="20">
        <v>23324.2</v>
      </c>
      <c r="D17" s="20">
        <v>17698.25</v>
      </c>
      <c r="E17" s="20">
        <v>27939.35</v>
      </c>
      <c r="F17" s="24">
        <v>20000</v>
      </c>
      <c r="G17" s="24">
        <v>19528</v>
      </c>
    </row>
    <row r="18" spans="1:7" ht="42">
      <c r="A18" s="18" t="s">
        <v>201</v>
      </c>
      <c r="B18" s="20">
        <v>12844.6</v>
      </c>
      <c r="C18" s="20">
        <v>11479.85</v>
      </c>
      <c r="D18" s="20">
        <v>12684.55</v>
      </c>
      <c r="E18" s="20">
        <v>21676.45</v>
      </c>
      <c r="F18" s="24">
        <v>15000</v>
      </c>
      <c r="G18" s="60" t="s">
        <v>202</v>
      </c>
    </row>
    <row r="19" spans="1:7" ht="48.75" customHeight="1">
      <c r="A19" s="36" t="s">
        <v>203</v>
      </c>
      <c r="B19" s="20">
        <f>B9</f>
        <v>11237</v>
      </c>
      <c r="C19" s="38">
        <f>C9</f>
        <v>9824</v>
      </c>
      <c r="D19" s="38">
        <f>D9</f>
        <v>9875</v>
      </c>
      <c r="E19" s="38">
        <f>E9</f>
        <v>10803</v>
      </c>
      <c r="F19" s="38">
        <f>F9</f>
        <v>9000</v>
      </c>
      <c r="G19" s="38">
        <v>7374</v>
      </c>
    </row>
    <row r="20" spans="1:7" ht="42">
      <c r="A20" s="18" t="s">
        <v>204</v>
      </c>
      <c r="B20" s="20">
        <v>0</v>
      </c>
      <c r="C20" s="38">
        <v>0</v>
      </c>
      <c r="D20" s="27">
        <f>7*100/D19</f>
        <v>0.07088607594936709</v>
      </c>
      <c r="E20" s="27">
        <f>243*100/E19</f>
        <v>2.2493751735628993</v>
      </c>
      <c r="F20" s="27">
        <f>1911*100/F19</f>
        <v>21.233333333333334</v>
      </c>
      <c r="G20" s="27">
        <f>1911*100/G19</f>
        <v>25.915378356387308</v>
      </c>
    </row>
    <row r="21" spans="1:7" ht="42" customHeight="1">
      <c r="A21" s="36" t="s">
        <v>205</v>
      </c>
      <c r="B21" s="20">
        <v>0</v>
      </c>
      <c r="C21" s="38">
        <v>0</v>
      </c>
      <c r="D21" s="38">
        <v>181</v>
      </c>
      <c r="E21" s="27">
        <v>1010</v>
      </c>
      <c r="F21" s="27">
        <v>2374</v>
      </c>
      <c r="G21" s="27">
        <v>2374</v>
      </c>
    </row>
    <row r="22" spans="1:7" ht="42" customHeight="1">
      <c r="A22" s="18" t="s">
        <v>206</v>
      </c>
      <c r="B22" s="17"/>
      <c r="C22" s="17">
        <v>499</v>
      </c>
      <c r="D22" s="17">
        <v>704</v>
      </c>
      <c r="E22" s="17">
        <v>757</v>
      </c>
      <c r="F22" s="24">
        <v>830</v>
      </c>
      <c r="G22" s="24">
        <v>829</v>
      </c>
    </row>
    <row r="23" spans="1:7" ht="42" customHeight="1">
      <c r="A23" s="18" t="s">
        <v>28</v>
      </c>
      <c r="B23" s="20" t="s">
        <v>27</v>
      </c>
      <c r="C23" s="20" t="s">
        <v>27</v>
      </c>
      <c r="D23" s="20" t="s">
        <v>27</v>
      </c>
      <c r="E23" s="20" t="s">
        <v>27</v>
      </c>
      <c r="F23" s="24" t="s">
        <v>27</v>
      </c>
      <c r="G23" s="61"/>
    </row>
  </sheetData>
  <sheetProtection/>
  <mergeCells count="7">
    <mergeCell ref="A6:G6"/>
    <mergeCell ref="A1:G1"/>
    <mergeCell ref="A2:G2"/>
    <mergeCell ref="B3:G3"/>
    <mergeCell ref="D4:G4"/>
    <mergeCell ref="C5:D5"/>
    <mergeCell ref="E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5.281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323</v>
      </c>
      <c r="B3" s="335" t="s">
        <v>324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207</v>
      </c>
      <c r="C4" s="8" t="s">
        <v>6</v>
      </c>
      <c r="D4" s="333" t="s">
        <v>208</v>
      </c>
      <c r="E4" s="333"/>
      <c r="F4" s="333"/>
      <c r="G4" s="333"/>
    </row>
    <row r="5" spans="1:7" ht="32.25" customHeight="1">
      <c r="A5" s="9" t="s">
        <v>7</v>
      </c>
      <c r="B5" s="10" t="s">
        <v>209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210</v>
      </c>
      <c r="F7" s="12" t="s">
        <v>51</v>
      </c>
      <c r="G7" s="12" t="s">
        <v>211</v>
      </c>
    </row>
    <row r="8" spans="1:7" ht="41.25" customHeight="1">
      <c r="A8" s="18" t="s">
        <v>254</v>
      </c>
      <c r="B8" s="17">
        <v>128</v>
      </c>
      <c r="C8" s="17">
        <v>74</v>
      </c>
      <c r="D8" s="17">
        <v>30</v>
      </c>
      <c r="E8" s="17">
        <v>14</v>
      </c>
      <c r="F8" s="24">
        <v>20</v>
      </c>
      <c r="G8" s="24">
        <v>22</v>
      </c>
    </row>
    <row r="9" spans="1:7" ht="41.25" customHeight="1">
      <c r="A9" s="18" t="s">
        <v>212</v>
      </c>
      <c r="B9" s="17">
        <v>114</v>
      </c>
      <c r="C9" s="17">
        <v>68</v>
      </c>
      <c r="D9" s="17">
        <v>29</v>
      </c>
      <c r="E9" s="17">
        <v>14</v>
      </c>
      <c r="F9" s="24">
        <v>19</v>
      </c>
      <c r="G9" s="24">
        <v>20</v>
      </c>
    </row>
    <row r="10" spans="1:7" ht="41.25" customHeight="1">
      <c r="A10" s="18" t="s">
        <v>213</v>
      </c>
      <c r="B10" s="17">
        <v>12</v>
      </c>
      <c r="C10" s="17">
        <v>6</v>
      </c>
      <c r="D10" s="17">
        <v>1</v>
      </c>
      <c r="E10" s="17">
        <v>0</v>
      </c>
      <c r="F10" s="24">
        <v>0</v>
      </c>
      <c r="G10" s="24">
        <v>0</v>
      </c>
    </row>
    <row r="11" spans="1:7" ht="41.25" customHeight="1">
      <c r="A11" s="18" t="s">
        <v>214</v>
      </c>
      <c r="B11" s="17">
        <v>2</v>
      </c>
      <c r="C11" s="17">
        <v>0</v>
      </c>
      <c r="D11" s="17">
        <v>0</v>
      </c>
      <c r="E11" s="17">
        <v>0</v>
      </c>
      <c r="F11" s="24">
        <v>1</v>
      </c>
      <c r="G11" s="24">
        <v>2</v>
      </c>
    </row>
    <row r="12" spans="1:7" ht="41.25" customHeight="1">
      <c r="A12" s="18" t="s">
        <v>215</v>
      </c>
      <c r="B12" s="20" t="s">
        <v>216</v>
      </c>
      <c r="C12" s="20" t="s">
        <v>217</v>
      </c>
      <c r="D12" s="20" t="s">
        <v>218</v>
      </c>
      <c r="E12" s="20" t="s">
        <v>219</v>
      </c>
      <c r="F12" s="20" t="s">
        <v>220</v>
      </c>
      <c r="G12" s="24" t="s">
        <v>221</v>
      </c>
    </row>
    <row r="13" spans="1:7" ht="41.25" customHeight="1">
      <c r="A13" s="18" t="s">
        <v>222</v>
      </c>
      <c r="B13" s="17">
        <v>639</v>
      </c>
      <c r="C13" s="17">
        <v>639</v>
      </c>
      <c r="D13" s="17">
        <v>651</v>
      </c>
      <c r="E13" s="17">
        <v>651</v>
      </c>
      <c r="F13" s="24">
        <v>544</v>
      </c>
      <c r="G13" s="24">
        <v>544</v>
      </c>
    </row>
    <row r="14" spans="1:7" ht="41.25" customHeight="1">
      <c r="A14" s="18" t="s">
        <v>223</v>
      </c>
      <c r="B14" s="17">
        <v>630</v>
      </c>
      <c r="C14" s="17">
        <v>756</v>
      </c>
      <c r="D14" s="17">
        <v>901</v>
      </c>
      <c r="E14" s="17">
        <v>672</v>
      </c>
      <c r="F14" s="24">
        <v>500</v>
      </c>
      <c r="G14" s="24">
        <v>627</v>
      </c>
    </row>
    <row r="15" spans="1:7" ht="96" customHeight="1">
      <c r="A15" s="18" t="s">
        <v>224</v>
      </c>
      <c r="B15" s="22">
        <v>50647</v>
      </c>
      <c r="C15" s="22">
        <v>178518</v>
      </c>
      <c r="D15" s="22">
        <v>127455.23</v>
      </c>
      <c r="E15" s="22">
        <v>70000</v>
      </c>
      <c r="F15" s="23">
        <v>50000</v>
      </c>
      <c r="G15" s="62" t="s">
        <v>225</v>
      </c>
    </row>
    <row r="16" spans="1:7" ht="75.75">
      <c r="A16" s="18" t="s">
        <v>226</v>
      </c>
      <c r="B16" s="63">
        <v>0.95</v>
      </c>
      <c r="C16" s="63">
        <v>0.75</v>
      </c>
      <c r="D16" s="63">
        <v>1.14</v>
      </c>
      <c r="E16" s="63">
        <v>2.2773</v>
      </c>
      <c r="F16" s="64">
        <v>1</v>
      </c>
      <c r="G16" s="62" t="s">
        <v>255</v>
      </c>
    </row>
    <row r="17" spans="1:7" ht="120.75" customHeight="1">
      <c r="A17" s="18" t="s">
        <v>227</v>
      </c>
      <c r="B17" s="17">
        <v>0</v>
      </c>
      <c r="C17" s="17">
        <v>0</v>
      </c>
      <c r="D17" s="17">
        <v>0</v>
      </c>
      <c r="E17" s="17">
        <v>0</v>
      </c>
      <c r="F17" s="24">
        <v>319</v>
      </c>
      <c r="G17" s="65" t="s">
        <v>228</v>
      </c>
    </row>
    <row r="18" spans="1:7" ht="41.25" customHeight="1">
      <c r="A18" s="18" t="s">
        <v>229</v>
      </c>
      <c r="B18" s="17">
        <v>0</v>
      </c>
      <c r="C18" s="17">
        <v>0</v>
      </c>
      <c r="D18" s="17">
        <v>0</v>
      </c>
      <c r="E18" s="17">
        <v>1</v>
      </c>
      <c r="F18" s="24">
        <v>4</v>
      </c>
      <c r="G18" s="24">
        <v>6</v>
      </c>
    </row>
    <row r="19" spans="1:7" ht="41.25" customHeight="1">
      <c r="A19" s="18" t="s">
        <v>230</v>
      </c>
      <c r="B19" s="17">
        <v>0</v>
      </c>
      <c r="C19" s="17">
        <v>0</v>
      </c>
      <c r="D19" s="17">
        <v>0</v>
      </c>
      <c r="E19" s="17">
        <v>0</v>
      </c>
      <c r="F19" s="24">
        <v>4</v>
      </c>
      <c r="G19" s="24">
        <v>5</v>
      </c>
    </row>
    <row r="20" spans="1:7" ht="41.25" customHeight="1">
      <c r="A20" s="18" t="s">
        <v>231</v>
      </c>
      <c r="B20" s="17">
        <v>0</v>
      </c>
      <c r="C20" s="17">
        <v>0</v>
      </c>
      <c r="D20" s="17">
        <v>0</v>
      </c>
      <c r="E20" s="17">
        <v>0</v>
      </c>
      <c r="F20" s="24">
        <v>0</v>
      </c>
      <c r="G20" s="24">
        <v>1</v>
      </c>
    </row>
    <row r="21" spans="1:7" ht="41.25" customHeight="1">
      <c r="A21" s="18" t="s">
        <v>232</v>
      </c>
      <c r="B21" s="17">
        <v>7518</v>
      </c>
      <c r="C21" s="17">
        <v>7979</v>
      </c>
      <c r="D21" s="17">
        <v>7750</v>
      </c>
      <c r="E21" s="17">
        <v>7991</v>
      </c>
      <c r="F21" s="24">
        <v>8046</v>
      </c>
      <c r="G21" s="24">
        <v>8065</v>
      </c>
    </row>
    <row r="22" spans="1:7" ht="41.25" customHeight="1">
      <c r="A22" s="18" t="s">
        <v>233</v>
      </c>
      <c r="B22" s="17">
        <v>0</v>
      </c>
      <c r="C22" s="17">
        <v>0</v>
      </c>
      <c r="D22" s="17">
        <v>10</v>
      </c>
      <c r="E22" s="17">
        <v>4</v>
      </c>
      <c r="F22" s="24">
        <v>11</v>
      </c>
      <c r="G22" s="24">
        <v>14</v>
      </c>
    </row>
    <row r="23" spans="1:7" ht="41.25" customHeight="1">
      <c r="A23" s="18" t="s">
        <v>212</v>
      </c>
      <c r="B23" s="17">
        <v>0</v>
      </c>
      <c r="C23" s="17">
        <v>0</v>
      </c>
      <c r="D23" s="17">
        <v>10</v>
      </c>
      <c r="E23" s="17">
        <v>3</v>
      </c>
      <c r="F23" s="24">
        <v>8</v>
      </c>
      <c r="G23" s="24">
        <v>8</v>
      </c>
    </row>
    <row r="24" spans="1:7" ht="41.25" customHeight="1">
      <c r="A24" s="18" t="s">
        <v>213</v>
      </c>
      <c r="B24" s="17">
        <v>0</v>
      </c>
      <c r="C24" s="17">
        <v>0</v>
      </c>
      <c r="D24" s="17">
        <v>0</v>
      </c>
      <c r="E24" s="17">
        <v>1</v>
      </c>
      <c r="F24" s="24">
        <v>3</v>
      </c>
      <c r="G24" s="24">
        <v>3</v>
      </c>
    </row>
    <row r="25" spans="1:7" ht="41.25" customHeight="1">
      <c r="A25" s="18" t="s">
        <v>214</v>
      </c>
      <c r="B25" s="17">
        <v>0</v>
      </c>
      <c r="C25" s="17">
        <v>0</v>
      </c>
      <c r="D25" s="17">
        <v>0</v>
      </c>
      <c r="E25" s="17">
        <v>0</v>
      </c>
      <c r="F25" s="24">
        <v>0</v>
      </c>
      <c r="G25" s="24">
        <v>3</v>
      </c>
    </row>
    <row r="26" spans="1:7" ht="41.25" customHeight="1">
      <c r="A26" s="18" t="s">
        <v>256</v>
      </c>
      <c r="B26" s="17">
        <v>0</v>
      </c>
      <c r="C26" s="17">
        <v>0</v>
      </c>
      <c r="D26" s="20" t="s">
        <v>234</v>
      </c>
      <c r="E26" s="20" t="s">
        <v>235</v>
      </c>
      <c r="F26" s="20" t="s">
        <v>236</v>
      </c>
      <c r="G26" s="20" t="s">
        <v>236</v>
      </c>
    </row>
    <row r="27" spans="1:7" ht="41.25" customHeight="1">
      <c r="A27" s="18" t="s">
        <v>257</v>
      </c>
      <c r="B27" s="17">
        <v>208</v>
      </c>
      <c r="C27" s="17">
        <v>208</v>
      </c>
      <c r="D27" s="17">
        <v>312</v>
      </c>
      <c r="E27" s="17">
        <v>312</v>
      </c>
      <c r="F27" s="24">
        <v>283</v>
      </c>
      <c r="G27" s="24">
        <v>283</v>
      </c>
    </row>
    <row r="28" spans="1:7" ht="41.25" customHeight="1">
      <c r="A28" s="18" t="s">
        <v>258</v>
      </c>
      <c r="B28" s="17">
        <v>0</v>
      </c>
      <c r="C28" s="17">
        <v>0</v>
      </c>
      <c r="D28" s="17">
        <v>0</v>
      </c>
      <c r="E28" s="17">
        <v>1600</v>
      </c>
      <c r="F28" s="24">
        <v>526</v>
      </c>
      <c r="G28" s="24">
        <v>526</v>
      </c>
    </row>
    <row r="29" spans="1:7" ht="41.25" customHeight="1">
      <c r="A29" s="18" t="s">
        <v>237</v>
      </c>
      <c r="B29" s="17">
        <v>0</v>
      </c>
      <c r="C29" s="17">
        <v>0</v>
      </c>
      <c r="D29" s="17">
        <v>0</v>
      </c>
      <c r="E29" s="22">
        <v>333948</v>
      </c>
      <c r="F29" s="23">
        <v>92092</v>
      </c>
      <c r="G29" s="23">
        <v>92092</v>
      </c>
    </row>
    <row r="30" spans="1:7" ht="41.25" customHeight="1">
      <c r="A30" s="18" t="s">
        <v>226</v>
      </c>
      <c r="B30" s="17">
        <v>0</v>
      </c>
      <c r="C30" s="17">
        <v>0</v>
      </c>
      <c r="D30" s="17">
        <v>0</v>
      </c>
      <c r="E30" s="63">
        <v>0.3184</v>
      </c>
      <c r="F30" s="64">
        <v>0.3</v>
      </c>
      <c r="G30" s="64">
        <v>0.3446</v>
      </c>
    </row>
    <row r="31" spans="1:7" ht="41.25" customHeight="1">
      <c r="A31" s="18" t="s">
        <v>238</v>
      </c>
      <c r="B31" s="17">
        <v>0</v>
      </c>
      <c r="C31" s="17">
        <v>0</v>
      </c>
      <c r="D31" s="17">
        <v>0</v>
      </c>
      <c r="E31" s="17">
        <v>0</v>
      </c>
      <c r="F31" s="24">
        <v>541</v>
      </c>
      <c r="G31" s="24">
        <v>541</v>
      </c>
    </row>
    <row r="32" spans="1:7" ht="41.25" customHeight="1">
      <c r="A32" s="18" t="s">
        <v>239</v>
      </c>
      <c r="B32" s="17">
        <v>0</v>
      </c>
      <c r="C32" s="17">
        <v>0</v>
      </c>
      <c r="D32" s="17">
        <v>0</v>
      </c>
      <c r="E32" s="17">
        <v>0</v>
      </c>
      <c r="F32" s="24">
        <v>11</v>
      </c>
      <c r="G32" s="24">
        <v>11</v>
      </c>
    </row>
    <row r="33" spans="1:7" ht="41.25" customHeight="1">
      <c r="A33" s="18" t="s">
        <v>230</v>
      </c>
      <c r="B33" s="17">
        <v>0</v>
      </c>
      <c r="C33" s="17">
        <v>0</v>
      </c>
      <c r="D33" s="17">
        <v>0</v>
      </c>
      <c r="E33" s="17">
        <v>0</v>
      </c>
      <c r="F33" s="24">
        <v>9</v>
      </c>
      <c r="G33" s="24">
        <v>9</v>
      </c>
    </row>
    <row r="34" spans="1:7" ht="41.25" customHeight="1">
      <c r="A34" s="18" t="s">
        <v>231</v>
      </c>
      <c r="B34" s="17">
        <v>0</v>
      </c>
      <c r="C34" s="17">
        <v>0</v>
      </c>
      <c r="D34" s="17">
        <v>0</v>
      </c>
      <c r="E34" s="17">
        <v>0</v>
      </c>
      <c r="F34" s="24">
        <v>2</v>
      </c>
      <c r="G34" s="24">
        <v>2</v>
      </c>
    </row>
    <row r="35" spans="1:7" ht="41.25" customHeight="1">
      <c r="A35" s="18" t="s">
        <v>240</v>
      </c>
      <c r="B35" s="17">
        <v>10759</v>
      </c>
      <c r="C35" s="17">
        <v>10911</v>
      </c>
      <c r="D35" s="17">
        <v>10952</v>
      </c>
      <c r="E35" s="17">
        <v>10969</v>
      </c>
      <c r="F35" s="24">
        <v>11057</v>
      </c>
      <c r="G35" s="24">
        <v>11076</v>
      </c>
    </row>
    <row r="36" spans="1:7" ht="41.25" customHeight="1">
      <c r="A36" s="18" t="s">
        <v>241</v>
      </c>
      <c r="B36" s="17">
        <v>3560</v>
      </c>
      <c r="C36" s="17">
        <v>3544</v>
      </c>
      <c r="D36" s="17">
        <v>3504</v>
      </c>
      <c r="E36" s="17">
        <v>3433</v>
      </c>
      <c r="F36" s="24">
        <v>8667</v>
      </c>
      <c r="G36" s="24">
        <v>9486</v>
      </c>
    </row>
    <row r="37" spans="1:7" ht="41.25" customHeight="1">
      <c r="A37" s="18" t="s">
        <v>242</v>
      </c>
      <c r="B37" s="17">
        <v>7668</v>
      </c>
      <c r="C37" s="17">
        <v>3938</v>
      </c>
      <c r="D37" s="17">
        <v>3651</v>
      </c>
      <c r="E37" s="20" t="s">
        <v>243</v>
      </c>
      <c r="F37" s="20">
        <v>8000</v>
      </c>
      <c r="G37" s="20">
        <v>8000</v>
      </c>
    </row>
    <row r="38" spans="1:7" ht="41.25" customHeight="1">
      <c r="A38" s="18" t="s">
        <v>244</v>
      </c>
      <c r="B38" s="17">
        <v>0</v>
      </c>
      <c r="C38" s="17">
        <v>0</v>
      </c>
      <c r="D38" s="17">
        <v>0</v>
      </c>
      <c r="E38" s="20" t="s">
        <v>245</v>
      </c>
      <c r="F38" s="20" t="s">
        <v>115</v>
      </c>
      <c r="G38" s="20" t="s">
        <v>246</v>
      </c>
    </row>
    <row r="39" spans="1:7" ht="41.25" customHeight="1">
      <c r="A39" s="18" t="s">
        <v>247</v>
      </c>
      <c r="B39" s="17">
        <v>0</v>
      </c>
      <c r="C39" s="17">
        <v>0</v>
      </c>
      <c r="D39" s="17">
        <v>0</v>
      </c>
      <c r="E39" s="20" t="s">
        <v>245</v>
      </c>
      <c r="F39" s="20">
        <v>8</v>
      </c>
      <c r="G39" s="20">
        <v>8</v>
      </c>
    </row>
    <row r="40" spans="1:7" ht="41.25" customHeight="1">
      <c r="A40" s="18" t="s">
        <v>248</v>
      </c>
      <c r="B40" s="17">
        <v>115</v>
      </c>
      <c r="C40" s="17">
        <v>32</v>
      </c>
      <c r="D40" s="17">
        <v>52</v>
      </c>
      <c r="E40" s="20" t="s">
        <v>249</v>
      </c>
      <c r="F40" s="20">
        <v>1400</v>
      </c>
      <c r="G40" s="20">
        <v>1474</v>
      </c>
    </row>
    <row r="41" spans="1:7" ht="155.25" customHeight="1">
      <c r="A41" s="18" t="s">
        <v>250</v>
      </c>
      <c r="B41" s="17" t="s">
        <v>27</v>
      </c>
      <c r="C41" s="17" t="s">
        <v>27</v>
      </c>
      <c r="D41" s="17" t="s">
        <v>27</v>
      </c>
      <c r="E41" s="17" t="s">
        <v>27</v>
      </c>
      <c r="F41" s="24" t="s">
        <v>251</v>
      </c>
      <c r="G41" s="65" t="s">
        <v>252</v>
      </c>
    </row>
    <row r="42" spans="1:7" ht="41.25" customHeight="1">
      <c r="A42" s="18" t="s">
        <v>253</v>
      </c>
      <c r="B42" s="17"/>
      <c r="C42" s="17"/>
      <c r="D42" s="22">
        <v>80549.29</v>
      </c>
      <c r="E42" s="22">
        <v>80895.87</v>
      </c>
      <c r="F42" s="24"/>
      <c r="G42" s="24"/>
    </row>
  </sheetData>
  <sheetProtection/>
  <mergeCells count="7">
    <mergeCell ref="A6:G6"/>
    <mergeCell ref="A1:G1"/>
    <mergeCell ref="A2:G2"/>
    <mergeCell ref="C5:D5"/>
    <mergeCell ref="E5:G5"/>
    <mergeCell ref="B3:G3"/>
    <mergeCell ref="D4:G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5.281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338" t="s">
        <v>325</v>
      </c>
      <c r="B3" s="335" t="s">
        <v>326</v>
      </c>
      <c r="C3" s="335"/>
      <c r="D3" s="335"/>
      <c r="E3" s="335"/>
      <c r="F3" s="335"/>
      <c r="G3" s="335"/>
    </row>
    <row r="4" spans="1:7" ht="41.25" customHeight="1">
      <c r="A4" s="338"/>
      <c r="B4" s="339" t="s">
        <v>259</v>
      </c>
      <c r="C4" s="340"/>
      <c r="D4" s="340"/>
      <c r="E4" s="340"/>
      <c r="F4" s="340"/>
      <c r="G4" s="341"/>
    </row>
    <row r="5" spans="1:7" ht="103.5" customHeight="1">
      <c r="A5" s="8" t="s">
        <v>5</v>
      </c>
      <c r="B5" s="229" t="s">
        <v>260</v>
      </c>
      <c r="C5" s="8" t="s">
        <v>6</v>
      </c>
      <c r="D5" s="333" t="s">
        <v>261</v>
      </c>
      <c r="E5" s="333"/>
      <c r="F5" s="333"/>
      <c r="G5" s="333"/>
    </row>
    <row r="6" spans="1:7" ht="32.25" customHeight="1">
      <c r="A6" s="9" t="s">
        <v>7</v>
      </c>
      <c r="B6" s="10" t="s">
        <v>209</v>
      </c>
      <c r="C6" s="336" t="s">
        <v>8</v>
      </c>
      <c r="D6" s="336"/>
      <c r="E6" s="337"/>
      <c r="F6" s="337"/>
      <c r="G6" s="337"/>
    </row>
    <row r="7" spans="1:7" s="1" customFormat="1" ht="46.5" customHeight="1">
      <c r="A7" s="334" t="s">
        <v>0</v>
      </c>
      <c r="B7" s="334"/>
      <c r="C7" s="334"/>
      <c r="D7" s="334"/>
      <c r="E7" s="334"/>
      <c r="F7" s="334"/>
      <c r="G7" s="334"/>
    </row>
    <row r="8" spans="1:7" s="2" customFormat="1" ht="31.5" customHeight="1">
      <c r="A8" s="30" t="s">
        <v>1</v>
      </c>
      <c r="B8" s="11" t="s">
        <v>2</v>
      </c>
      <c r="C8" s="11" t="s">
        <v>3</v>
      </c>
      <c r="D8" s="11" t="s">
        <v>4</v>
      </c>
      <c r="E8" s="11" t="s">
        <v>20</v>
      </c>
      <c r="F8" s="12" t="s">
        <v>51</v>
      </c>
      <c r="G8" s="12" t="s">
        <v>211</v>
      </c>
    </row>
    <row r="9" spans="1:7" ht="42">
      <c r="A9" s="18" t="s">
        <v>262</v>
      </c>
      <c r="B9" s="17">
        <v>11</v>
      </c>
      <c r="C9" s="17">
        <v>11</v>
      </c>
      <c r="D9" s="17">
        <v>11</v>
      </c>
      <c r="E9" s="17">
        <v>11</v>
      </c>
      <c r="F9" s="24">
        <v>11</v>
      </c>
      <c r="G9" s="24">
        <v>11</v>
      </c>
    </row>
    <row r="10" spans="1:7" ht="39" customHeight="1">
      <c r="A10" s="18" t="s">
        <v>263</v>
      </c>
      <c r="B10" s="17">
        <v>81</v>
      </c>
      <c r="C10" s="17">
        <v>79</v>
      </c>
      <c r="D10" s="17">
        <v>82</v>
      </c>
      <c r="E10" s="17">
        <v>71</v>
      </c>
      <c r="F10" s="24">
        <v>90</v>
      </c>
      <c r="G10" s="24">
        <v>182</v>
      </c>
    </row>
    <row r="11" spans="1:7" ht="39" customHeight="1">
      <c r="A11" s="18" t="s">
        <v>264</v>
      </c>
      <c r="B11" s="34" t="s">
        <v>265</v>
      </c>
      <c r="C11" s="34" t="s">
        <v>265</v>
      </c>
      <c r="D11" s="34" t="s">
        <v>265</v>
      </c>
      <c r="E11" s="34" t="s">
        <v>265</v>
      </c>
      <c r="F11" s="34" t="s">
        <v>265</v>
      </c>
      <c r="G11" s="34" t="s">
        <v>266</v>
      </c>
    </row>
    <row r="12" spans="1:7" ht="39" customHeight="1">
      <c r="A12" s="18" t="s">
        <v>267</v>
      </c>
      <c r="B12" s="17">
        <v>987</v>
      </c>
      <c r="C12" s="17">
        <v>1021</v>
      </c>
      <c r="D12" s="17">
        <v>962</v>
      </c>
      <c r="E12" s="17">
        <v>791</v>
      </c>
      <c r="F12" s="24">
        <v>600</v>
      </c>
      <c r="G12" s="24">
        <v>662</v>
      </c>
    </row>
    <row r="13" spans="1:7" ht="50.25" customHeight="1">
      <c r="A13" s="18" t="s">
        <v>268</v>
      </c>
      <c r="B13" s="37" t="s">
        <v>269</v>
      </c>
      <c r="C13" s="37" t="s">
        <v>269</v>
      </c>
      <c r="D13" s="37" t="s">
        <v>269</v>
      </c>
      <c r="E13" s="37" t="s">
        <v>269</v>
      </c>
      <c r="F13" s="37" t="s">
        <v>270</v>
      </c>
      <c r="G13" s="37" t="s">
        <v>327</v>
      </c>
    </row>
    <row r="14" spans="1:7" ht="39" customHeight="1">
      <c r="A14" s="18" t="s">
        <v>271</v>
      </c>
      <c r="B14" s="17">
        <v>11</v>
      </c>
      <c r="C14" s="17">
        <v>13</v>
      </c>
      <c r="D14" s="17">
        <v>3</v>
      </c>
      <c r="E14" s="17">
        <v>3</v>
      </c>
      <c r="F14" s="24">
        <v>2</v>
      </c>
      <c r="G14" s="24">
        <v>2</v>
      </c>
    </row>
    <row r="15" spans="1:7" ht="39" customHeight="1">
      <c r="A15" s="18" t="s">
        <v>272</v>
      </c>
      <c r="B15" s="17">
        <v>9621</v>
      </c>
      <c r="C15" s="17">
        <v>9185</v>
      </c>
      <c r="D15" s="17">
        <v>7944</v>
      </c>
      <c r="E15" s="17">
        <v>8218</v>
      </c>
      <c r="F15" s="24">
        <v>6400</v>
      </c>
      <c r="G15" s="24" t="s">
        <v>273</v>
      </c>
    </row>
    <row r="16" spans="1:7" ht="42">
      <c r="A16" s="18" t="s">
        <v>274</v>
      </c>
      <c r="B16" s="66">
        <v>0.76</v>
      </c>
      <c r="C16" s="67">
        <v>0.77</v>
      </c>
      <c r="D16" s="66">
        <v>0.78</v>
      </c>
      <c r="E16" s="66">
        <v>0.77</v>
      </c>
      <c r="F16" s="66">
        <v>0.78</v>
      </c>
      <c r="G16" s="66">
        <v>0.7844</v>
      </c>
    </row>
    <row r="17" spans="1:7" ht="39" customHeight="1">
      <c r="A17" s="18" t="s">
        <v>275</v>
      </c>
      <c r="B17" s="17">
        <v>2965</v>
      </c>
      <c r="C17" s="17">
        <v>3405</v>
      </c>
      <c r="D17" s="17">
        <v>4457</v>
      </c>
      <c r="E17" s="17">
        <v>5692</v>
      </c>
      <c r="F17" s="24">
        <v>5130</v>
      </c>
      <c r="G17" s="24">
        <v>5718</v>
      </c>
    </row>
    <row r="18" spans="1:7" ht="45" customHeight="1">
      <c r="A18" s="18" t="s">
        <v>276</v>
      </c>
      <c r="B18" s="66">
        <v>0.56</v>
      </c>
      <c r="C18" s="66">
        <v>0.52</v>
      </c>
      <c r="D18" s="66">
        <v>0.65</v>
      </c>
      <c r="E18" s="66">
        <v>0.75</v>
      </c>
      <c r="F18" s="66">
        <v>0.76</v>
      </c>
      <c r="G18" s="66">
        <v>0.7569</v>
      </c>
    </row>
    <row r="19" spans="1:7" ht="39" customHeight="1">
      <c r="A19" s="18" t="s">
        <v>277</v>
      </c>
      <c r="B19" s="17">
        <v>3775</v>
      </c>
      <c r="C19" s="17">
        <v>3824</v>
      </c>
      <c r="D19" s="17">
        <v>3242</v>
      </c>
      <c r="E19" s="17">
        <v>2877</v>
      </c>
      <c r="F19" s="24">
        <v>2500</v>
      </c>
      <c r="G19" s="24">
        <v>2425</v>
      </c>
    </row>
    <row r="20" spans="1:7" ht="101.25" customHeight="1">
      <c r="A20" s="69" t="s">
        <v>278</v>
      </c>
      <c r="B20" s="68" t="s">
        <v>279</v>
      </c>
      <c r="C20" s="68" t="s">
        <v>280</v>
      </c>
      <c r="D20" s="68" t="s">
        <v>281</v>
      </c>
      <c r="E20" s="68" t="s">
        <v>282</v>
      </c>
      <c r="F20" s="68" t="s">
        <v>283</v>
      </c>
      <c r="G20" s="68" t="s">
        <v>284</v>
      </c>
    </row>
    <row r="21" spans="1:7" ht="47.25" customHeight="1">
      <c r="A21" s="18" t="s">
        <v>285</v>
      </c>
      <c r="B21" s="20" t="s">
        <v>286</v>
      </c>
      <c r="C21" s="20" t="s">
        <v>286</v>
      </c>
      <c r="D21" s="20" t="s">
        <v>286</v>
      </c>
      <c r="E21" s="20" t="s">
        <v>286</v>
      </c>
      <c r="F21" s="20">
        <v>48</v>
      </c>
      <c r="G21" s="24">
        <v>48</v>
      </c>
    </row>
    <row r="22" spans="1:7" ht="39" customHeight="1">
      <c r="A22" s="18" t="s">
        <v>287</v>
      </c>
      <c r="B22" s="20" t="s">
        <v>286</v>
      </c>
      <c r="C22" s="20" t="s">
        <v>286</v>
      </c>
      <c r="D22" s="20" t="s">
        <v>286</v>
      </c>
      <c r="E22" s="20" t="s">
        <v>286</v>
      </c>
      <c r="F22" s="70">
        <v>1100000</v>
      </c>
      <c r="G22" s="23">
        <v>1147753.53</v>
      </c>
    </row>
    <row r="23" spans="1:7" ht="39" customHeight="1">
      <c r="A23" s="18" t="s">
        <v>288</v>
      </c>
      <c r="B23" s="20" t="s">
        <v>286</v>
      </c>
      <c r="C23" s="20" t="s">
        <v>286</v>
      </c>
      <c r="D23" s="20" t="s">
        <v>286</v>
      </c>
      <c r="E23" s="20" t="s">
        <v>286</v>
      </c>
      <c r="F23" s="20">
        <v>0.54</v>
      </c>
      <c r="G23" s="24">
        <v>0.6757</v>
      </c>
    </row>
    <row r="24" spans="1:7" ht="39" customHeight="1">
      <c r="A24" s="18" t="s">
        <v>289</v>
      </c>
      <c r="B24" s="71">
        <v>0</v>
      </c>
      <c r="C24" s="66">
        <v>0.2359</v>
      </c>
      <c r="D24" s="66">
        <v>0.1716</v>
      </c>
      <c r="E24" s="66">
        <v>0.3517</v>
      </c>
      <c r="F24" s="66">
        <v>0.2</v>
      </c>
      <c r="G24" s="66">
        <v>0.26</v>
      </c>
    </row>
    <row r="25" spans="1:7" ht="39" customHeight="1">
      <c r="A25" s="18" t="s">
        <v>290</v>
      </c>
      <c r="B25" s="71">
        <v>0</v>
      </c>
      <c r="C25" s="75" t="s">
        <v>291</v>
      </c>
      <c r="D25" s="75" t="s">
        <v>292</v>
      </c>
      <c r="E25" s="260" t="s">
        <v>293</v>
      </c>
      <c r="F25" s="260" t="s">
        <v>294</v>
      </c>
      <c r="G25" s="72">
        <v>67582.04</v>
      </c>
    </row>
    <row r="26" spans="1:7" ht="39" customHeight="1">
      <c r="A26" s="18" t="s">
        <v>295</v>
      </c>
      <c r="B26" s="75" t="s">
        <v>296</v>
      </c>
      <c r="C26" s="37" t="s">
        <v>336</v>
      </c>
      <c r="D26" s="75" t="s">
        <v>296</v>
      </c>
      <c r="E26" s="75" t="s">
        <v>296</v>
      </c>
      <c r="F26" s="75" t="s">
        <v>296</v>
      </c>
      <c r="G26" s="75" t="s">
        <v>296</v>
      </c>
    </row>
    <row r="27" spans="1:7" ht="39" customHeight="1">
      <c r="A27" s="18" t="s">
        <v>297</v>
      </c>
      <c r="B27" s="71">
        <v>4</v>
      </c>
      <c r="C27" s="71">
        <v>3</v>
      </c>
      <c r="D27" s="71">
        <v>8</v>
      </c>
      <c r="E27" s="71">
        <v>11</v>
      </c>
      <c r="F27" s="71">
        <v>8</v>
      </c>
      <c r="G27" s="71">
        <v>9</v>
      </c>
    </row>
    <row r="28" spans="1:7" ht="39" customHeight="1">
      <c r="A28" s="18" t="s">
        <v>298</v>
      </c>
      <c r="B28" s="71">
        <v>33</v>
      </c>
      <c r="C28" s="75">
        <v>28</v>
      </c>
      <c r="D28" s="75">
        <v>16</v>
      </c>
      <c r="E28" s="46">
        <v>16</v>
      </c>
      <c r="F28" s="46">
        <v>16</v>
      </c>
      <c r="G28" s="71">
        <v>17</v>
      </c>
    </row>
    <row r="29" spans="1:7" ht="63">
      <c r="A29" s="18" t="s">
        <v>328</v>
      </c>
      <c r="B29" s="73">
        <v>0.0064</v>
      </c>
      <c r="C29" s="74">
        <v>0.0162</v>
      </c>
      <c r="D29" s="74">
        <v>0.0042</v>
      </c>
      <c r="E29" s="48">
        <v>0.0002</v>
      </c>
      <c r="F29" s="48">
        <v>0.0025</v>
      </c>
      <c r="G29" s="73">
        <v>0.0014</v>
      </c>
    </row>
    <row r="30" spans="1:7" ht="63">
      <c r="A30" s="18" t="s">
        <v>329</v>
      </c>
      <c r="B30" s="73">
        <v>0.0253</v>
      </c>
      <c r="C30" s="74">
        <v>0.0704</v>
      </c>
      <c r="D30" s="74">
        <v>0.0284</v>
      </c>
      <c r="E30" s="48">
        <v>0.0035</v>
      </c>
      <c r="F30" s="48">
        <v>0.03</v>
      </c>
      <c r="G30" s="75" t="s">
        <v>299</v>
      </c>
    </row>
    <row r="31" spans="1:7" ht="42">
      <c r="A31" s="18" t="s">
        <v>330</v>
      </c>
      <c r="B31" s="73">
        <v>0.8771</v>
      </c>
      <c r="C31" s="74">
        <v>0.8052</v>
      </c>
      <c r="D31" s="74">
        <v>0.8288</v>
      </c>
      <c r="E31" s="48">
        <v>0.7458</v>
      </c>
      <c r="F31" s="48">
        <v>0.75</v>
      </c>
      <c r="G31" s="74">
        <v>0.656</v>
      </c>
    </row>
    <row r="32" spans="1:7" ht="42">
      <c r="A32" s="18" t="s">
        <v>331</v>
      </c>
      <c r="B32" s="73">
        <v>0.7482</v>
      </c>
      <c r="C32" s="74">
        <v>0.5411</v>
      </c>
      <c r="D32" s="74">
        <v>0.5396</v>
      </c>
      <c r="E32" s="48">
        <v>0.89</v>
      </c>
      <c r="F32" s="48">
        <v>0.9</v>
      </c>
      <c r="G32" s="74">
        <v>0.6089</v>
      </c>
    </row>
    <row r="33" spans="1:7" ht="63">
      <c r="A33" s="18" t="s">
        <v>332</v>
      </c>
      <c r="B33" s="73">
        <v>0.0181</v>
      </c>
      <c r="C33" s="74">
        <v>0.0179</v>
      </c>
      <c r="D33" s="74">
        <v>0.0175</v>
      </c>
      <c r="E33" s="48">
        <v>0.008</v>
      </c>
      <c r="F33" s="48">
        <v>0.00787</v>
      </c>
      <c r="G33" s="74">
        <v>0.0089</v>
      </c>
    </row>
    <row r="34" spans="1:7" ht="63">
      <c r="A34" s="18" t="s">
        <v>333</v>
      </c>
      <c r="B34" s="73">
        <v>0.0632</v>
      </c>
      <c r="C34" s="74">
        <v>0.0894</v>
      </c>
      <c r="D34" s="74">
        <v>0.1167</v>
      </c>
      <c r="E34" s="48">
        <v>0.1415</v>
      </c>
      <c r="F34" s="48">
        <v>0.13</v>
      </c>
      <c r="G34" s="74">
        <v>0.1259</v>
      </c>
    </row>
    <row r="35" spans="1:7" ht="42">
      <c r="A35" s="18" t="s">
        <v>334</v>
      </c>
      <c r="B35" s="73">
        <v>0.8734</v>
      </c>
      <c r="C35" s="74">
        <v>0.8026</v>
      </c>
      <c r="D35" s="74">
        <v>0.7542</v>
      </c>
      <c r="E35" s="48">
        <v>0.636</v>
      </c>
      <c r="F35" s="48">
        <v>0.65</v>
      </c>
      <c r="G35" s="74">
        <v>0.6159</v>
      </c>
    </row>
    <row r="36" spans="1:7" ht="42">
      <c r="A36" s="18" t="s">
        <v>335</v>
      </c>
      <c r="B36" s="73">
        <v>0.7395</v>
      </c>
      <c r="C36" s="74">
        <v>0.7305</v>
      </c>
      <c r="D36" s="74">
        <v>0.6958</v>
      </c>
      <c r="E36" s="48">
        <v>0.7619</v>
      </c>
      <c r="F36" s="48">
        <v>0.78</v>
      </c>
      <c r="G36" s="74">
        <v>0.7338</v>
      </c>
    </row>
    <row r="37" spans="1:7" ht="41.25" customHeight="1">
      <c r="A37" s="18" t="s">
        <v>300</v>
      </c>
      <c r="B37" s="71">
        <v>13</v>
      </c>
      <c r="C37" s="75">
        <v>13</v>
      </c>
      <c r="D37" s="75">
        <v>12</v>
      </c>
      <c r="E37" s="261">
        <v>12</v>
      </c>
      <c r="F37" s="261">
        <v>12</v>
      </c>
      <c r="G37" s="71">
        <v>12</v>
      </c>
    </row>
    <row r="38" spans="1:7" ht="41.25" customHeight="1">
      <c r="A38" s="18" t="s">
        <v>301</v>
      </c>
      <c r="B38" s="71">
        <v>951</v>
      </c>
      <c r="C38" s="75">
        <v>1086</v>
      </c>
      <c r="D38" s="75">
        <v>523</v>
      </c>
      <c r="E38" s="261">
        <v>595</v>
      </c>
      <c r="F38" s="261">
        <v>530</v>
      </c>
      <c r="G38" s="71">
        <v>583</v>
      </c>
    </row>
    <row r="39" spans="1:7" ht="41.25" customHeight="1">
      <c r="A39" s="18" t="s">
        <v>302</v>
      </c>
      <c r="B39" s="71">
        <v>50</v>
      </c>
      <c r="C39" s="75">
        <v>97</v>
      </c>
      <c r="D39" s="75">
        <v>76</v>
      </c>
      <c r="E39" s="261">
        <v>54</v>
      </c>
      <c r="F39" s="261">
        <v>46</v>
      </c>
      <c r="G39" s="71">
        <v>47</v>
      </c>
    </row>
    <row r="40" spans="1:7" ht="41.25" customHeight="1">
      <c r="A40" s="18" t="s">
        <v>303</v>
      </c>
      <c r="B40" s="71">
        <v>0</v>
      </c>
      <c r="C40" s="75">
        <v>0</v>
      </c>
      <c r="D40" s="75">
        <v>0</v>
      </c>
      <c r="E40" s="261">
        <v>0</v>
      </c>
      <c r="F40" s="261">
        <v>0</v>
      </c>
      <c r="G40" s="71">
        <v>0</v>
      </c>
    </row>
    <row r="41" spans="1:7" ht="41.25" customHeight="1">
      <c r="A41" s="18" t="s">
        <v>253</v>
      </c>
      <c r="B41" s="262"/>
      <c r="C41" s="262"/>
      <c r="D41" s="263">
        <v>149489.38</v>
      </c>
      <c r="E41" s="263">
        <v>120905.02</v>
      </c>
      <c r="F41" s="264"/>
      <c r="G41" s="71"/>
    </row>
  </sheetData>
  <sheetProtection/>
  <mergeCells count="9">
    <mergeCell ref="A7:G7"/>
    <mergeCell ref="A1:G1"/>
    <mergeCell ref="A2:G2"/>
    <mergeCell ref="A3:A4"/>
    <mergeCell ref="C6:D6"/>
    <mergeCell ref="E6:G6"/>
    <mergeCell ref="B3:G3"/>
    <mergeCell ref="B4:G4"/>
    <mergeCell ref="D5:G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8.28125" style="0" customWidth="1"/>
    <col min="2" max="2" width="24.7109375" style="4" customWidth="1"/>
    <col min="3" max="3" width="25.00390625" style="0" customWidth="1"/>
    <col min="4" max="4" width="24.140625" style="0" customWidth="1"/>
    <col min="5" max="5" width="23.28125" style="0" customWidth="1"/>
    <col min="6" max="6" width="18.7109375" style="0" customWidth="1"/>
    <col min="7" max="7" width="25.28125" style="0" customWidth="1"/>
  </cols>
  <sheetData>
    <row r="1" spans="1:7" ht="36" customHeight="1">
      <c r="A1" s="332" t="s">
        <v>45</v>
      </c>
      <c r="B1" s="332"/>
      <c r="C1" s="332"/>
      <c r="D1" s="332"/>
      <c r="E1" s="332"/>
      <c r="F1" s="332"/>
      <c r="G1" s="332"/>
    </row>
    <row r="2" spans="1:7" ht="74.25" customHeight="1">
      <c r="A2" s="331" t="s">
        <v>46</v>
      </c>
      <c r="B2" s="331"/>
      <c r="C2" s="331"/>
      <c r="D2" s="331"/>
      <c r="E2" s="331"/>
      <c r="F2" s="331"/>
      <c r="G2" s="331"/>
    </row>
    <row r="3" spans="1:7" ht="48" customHeight="1">
      <c r="A3" s="196" t="s">
        <v>325</v>
      </c>
      <c r="B3" s="335" t="s">
        <v>304</v>
      </c>
      <c r="C3" s="335"/>
      <c r="D3" s="335"/>
      <c r="E3" s="335"/>
      <c r="F3" s="335"/>
      <c r="G3" s="335"/>
    </row>
    <row r="4" spans="1:7" ht="103.5" customHeight="1">
      <c r="A4" s="8" t="s">
        <v>5</v>
      </c>
      <c r="B4" s="229" t="s">
        <v>305</v>
      </c>
      <c r="C4" s="8" t="s">
        <v>6</v>
      </c>
      <c r="D4" s="333" t="s">
        <v>306</v>
      </c>
      <c r="E4" s="333"/>
      <c r="F4" s="333"/>
      <c r="G4" s="333"/>
    </row>
    <row r="5" spans="1:7" ht="32.25" customHeight="1">
      <c r="A5" s="9" t="s">
        <v>7</v>
      </c>
      <c r="B5" s="10" t="s">
        <v>209</v>
      </c>
      <c r="C5" s="336" t="s">
        <v>8</v>
      </c>
      <c r="D5" s="336"/>
      <c r="E5" s="337"/>
      <c r="F5" s="337"/>
      <c r="G5" s="337"/>
    </row>
    <row r="6" spans="1:7" s="1" customFormat="1" ht="46.5" customHeight="1">
      <c r="A6" s="334" t="s">
        <v>0</v>
      </c>
      <c r="B6" s="334"/>
      <c r="C6" s="334"/>
      <c r="D6" s="334"/>
      <c r="E6" s="334"/>
      <c r="F6" s="334"/>
      <c r="G6" s="334"/>
    </row>
    <row r="7" spans="1:7" s="2" customFormat="1" ht="31.5" customHeight="1">
      <c r="A7" s="30" t="s">
        <v>1</v>
      </c>
      <c r="B7" s="11" t="s">
        <v>2</v>
      </c>
      <c r="C7" s="11" t="s">
        <v>3</v>
      </c>
      <c r="D7" s="11" t="s">
        <v>4</v>
      </c>
      <c r="E7" s="11" t="s">
        <v>20</v>
      </c>
      <c r="F7" s="12" t="s">
        <v>51</v>
      </c>
      <c r="G7" s="12" t="s">
        <v>211</v>
      </c>
    </row>
    <row r="8" spans="1:7" ht="41.25" customHeight="1">
      <c r="A8" s="18" t="s">
        <v>307</v>
      </c>
      <c r="B8" s="262">
        <v>5</v>
      </c>
      <c r="C8" s="262">
        <v>5</v>
      </c>
      <c r="D8" s="265">
        <v>4</v>
      </c>
      <c r="E8" s="265">
        <v>5</v>
      </c>
      <c r="F8" s="45">
        <v>3</v>
      </c>
      <c r="G8" s="266">
        <v>4</v>
      </c>
    </row>
    <row r="9" spans="1:7" ht="41.25" customHeight="1">
      <c r="A9" s="18" t="s">
        <v>308</v>
      </c>
      <c r="B9" s="262">
        <v>436</v>
      </c>
      <c r="C9" s="262">
        <v>455</v>
      </c>
      <c r="D9" s="265">
        <v>328</v>
      </c>
      <c r="E9" s="265">
        <v>329</v>
      </c>
      <c r="F9" s="45">
        <v>250</v>
      </c>
      <c r="G9" s="266">
        <v>268</v>
      </c>
    </row>
    <row r="10" spans="1:7" ht="41.25" customHeight="1">
      <c r="A10" s="18" t="s">
        <v>309</v>
      </c>
      <c r="B10" s="75" t="s">
        <v>310</v>
      </c>
      <c r="C10" s="75" t="s">
        <v>311</v>
      </c>
      <c r="D10" s="265">
        <v>99</v>
      </c>
      <c r="E10" s="265">
        <v>75</v>
      </c>
      <c r="F10" s="45">
        <v>53</v>
      </c>
      <c r="G10" s="266">
        <v>59</v>
      </c>
    </row>
    <row r="11" spans="1:7" ht="41.25" customHeight="1">
      <c r="A11" s="18" t="s">
        <v>312</v>
      </c>
      <c r="B11" s="262">
        <v>23</v>
      </c>
      <c r="C11" s="262">
        <v>25</v>
      </c>
      <c r="D11" s="265">
        <v>26</v>
      </c>
      <c r="E11" s="265">
        <v>26</v>
      </c>
      <c r="F11" s="45">
        <v>26</v>
      </c>
      <c r="G11" s="266">
        <v>26</v>
      </c>
    </row>
    <row r="12" spans="1:7" ht="41.25" customHeight="1">
      <c r="A12" s="18" t="s">
        <v>313</v>
      </c>
      <c r="B12" s="262">
        <v>3</v>
      </c>
      <c r="C12" s="262">
        <v>1</v>
      </c>
      <c r="D12" s="265">
        <v>2</v>
      </c>
      <c r="E12" s="265">
        <v>1</v>
      </c>
      <c r="F12" s="45">
        <v>3</v>
      </c>
      <c r="G12" s="266">
        <v>1</v>
      </c>
    </row>
    <row r="13" spans="1:7" ht="41.25" customHeight="1">
      <c r="A13" s="18" t="s">
        <v>314</v>
      </c>
      <c r="B13" s="262">
        <v>6</v>
      </c>
      <c r="C13" s="262">
        <v>7</v>
      </c>
      <c r="D13" s="265">
        <v>6</v>
      </c>
      <c r="E13" s="265">
        <v>5</v>
      </c>
      <c r="F13" s="45">
        <v>5</v>
      </c>
      <c r="G13" s="266">
        <v>6</v>
      </c>
    </row>
    <row r="14" spans="1:7" ht="41.25" customHeight="1">
      <c r="A14" s="18" t="s">
        <v>315</v>
      </c>
      <c r="B14" s="262">
        <v>264</v>
      </c>
      <c r="C14" s="262">
        <v>229</v>
      </c>
      <c r="D14" s="265">
        <v>219</v>
      </c>
      <c r="E14" s="265">
        <v>212</v>
      </c>
      <c r="F14" s="45">
        <v>90</v>
      </c>
      <c r="G14" s="266">
        <v>111</v>
      </c>
    </row>
    <row r="15" spans="1:7" ht="41.25" customHeight="1">
      <c r="A15" s="18" t="s">
        <v>316</v>
      </c>
      <c r="B15" s="267">
        <v>115588</v>
      </c>
      <c r="C15" s="267">
        <v>111270</v>
      </c>
      <c r="D15" s="268">
        <v>103408</v>
      </c>
      <c r="E15" s="268">
        <v>103230</v>
      </c>
      <c r="F15" s="269">
        <v>126100</v>
      </c>
      <c r="G15" s="270">
        <v>159013</v>
      </c>
    </row>
    <row r="16" spans="1:7" ht="41.25" customHeight="1">
      <c r="A16" s="18" t="s">
        <v>317</v>
      </c>
      <c r="B16" s="267">
        <v>10036</v>
      </c>
      <c r="C16" s="267">
        <v>8979</v>
      </c>
      <c r="D16" s="268">
        <v>11151</v>
      </c>
      <c r="E16" s="268">
        <v>11270</v>
      </c>
      <c r="F16" s="269">
        <v>14080</v>
      </c>
      <c r="G16" s="270">
        <v>25600</v>
      </c>
    </row>
    <row r="17" spans="1:7" ht="41.25" customHeight="1">
      <c r="A17" s="18" t="s">
        <v>318</v>
      </c>
      <c r="B17" s="267">
        <v>5237</v>
      </c>
      <c r="C17" s="267">
        <v>4117</v>
      </c>
      <c r="D17" s="268">
        <v>2491</v>
      </c>
      <c r="E17" s="268">
        <v>3264</v>
      </c>
      <c r="F17" s="269">
        <v>3600</v>
      </c>
      <c r="G17" s="270">
        <v>5311</v>
      </c>
    </row>
    <row r="18" spans="1:7" ht="41.25" customHeight="1">
      <c r="A18" s="18" t="s">
        <v>319</v>
      </c>
      <c r="B18" s="267">
        <v>6121</v>
      </c>
      <c r="C18" s="267">
        <v>6339</v>
      </c>
      <c r="D18" s="268">
        <v>6476</v>
      </c>
      <c r="E18" s="268">
        <v>5847</v>
      </c>
      <c r="F18" s="269">
        <v>5600</v>
      </c>
      <c r="G18" s="270">
        <v>5561</v>
      </c>
    </row>
    <row r="19" spans="1:7" ht="41.25" customHeight="1">
      <c r="A19" s="18" t="s">
        <v>320</v>
      </c>
      <c r="B19" s="271">
        <v>0.1563</v>
      </c>
      <c r="C19" s="271">
        <v>0.1619</v>
      </c>
      <c r="D19" s="66">
        <v>0.3332</v>
      </c>
      <c r="E19" s="66">
        <v>0.3831</v>
      </c>
      <c r="F19" s="272">
        <v>0.4351</v>
      </c>
      <c r="G19" s="273">
        <v>0.5446</v>
      </c>
    </row>
    <row r="20" spans="1:7" ht="41.25" customHeight="1">
      <c r="A20" s="18" t="s">
        <v>321</v>
      </c>
      <c r="B20" s="274">
        <v>8</v>
      </c>
      <c r="C20" s="274">
        <v>9</v>
      </c>
      <c r="D20" s="265">
        <v>9</v>
      </c>
      <c r="E20" s="265">
        <v>8</v>
      </c>
      <c r="F20" s="45">
        <v>8</v>
      </c>
      <c r="G20" s="266">
        <v>8</v>
      </c>
    </row>
    <row r="21" spans="1:7" ht="41.25" customHeight="1">
      <c r="A21" s="18" t="s">
        <v>322</v>
      </c>
      <c r="B21" s="275">
        <v>86503.09</v>
      </c>
      <c r="C21" s="275">
        <v>66530.59</v>
      </c>
      <c r="D21" s="276">
        <v>103007.42</v>
      </c>
      <c r="E21" s="276">
        <v>81112.13</v>
      </c>
      <c r="F21" s="277">
        <v>82589.3</v>
      </c>
      <c r="G21" s="278">
        <v>82589.3</v>
      </c>
    </row>
    <row r="22" spans="1:7" ht="41.25" customHeight="1">
      <c r="A22" s="18" t="s">
        <v>253</v>
      </c>
      <c r="B22" s="275"/>
      <c r="C22" s="275"/>
      <c r="D22" s="276">
        <v>7356.05</v>
      </c>
      <c r="E22" s="276">
        <v>8960.74</v>
      </c>
      <c r="F22" s="277"/>
      <c r="G22" s="278"/>
    </row>
  </sheetData>
  <sheetProtection/>
  <mergeCells count="7">
    <mergeCell ref="A1:G1"/>
    <mergeCell ref="A2:G2"/>
    <mergeCell ref="A6:G6"/>
    <mergeCell ref="C5:D5"/>
    <mergeCell ref="E5:G5"/>
    <mergeCell ref="B3:G3"/>
    <mergeCell ref="D4:G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  <headerFooter>
    <oddFooter>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Servizi Sistemi Informativi</cp:lastModifiedBy>
  <cp:lastPrinted>2014-01-10T12:47:12Z</cp:lastPrinted>
  <dcterms:created xsi:type="dcterms:W3CDTF">2011-07-11T14:56:30Z</dcterms:created>
  <dcterms:modified xsi:type="dcterms:W3CDTF">2014-01-10T12:51:40Z</dcterms:modified>
  <cp:category/>
  <cp:version/>
  <cp:contentType/>
  <cp:contentStatus/>
</cp:coreProperties>
</file>